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5521" windowWidth="19665" windowHeight="15495" activeTab="0"/>
  </bookViews>
  <sheets>
    <sheet name="FY 15 Rev 1 approved 5.28.2015" sheetId="1" r:id="rId1"/>
  </sheets>
  <definedNames>
    <definedName name="exp">#REF!</definedName>
    <definedName name="EXPENSES">#REF!</definedName>
    <definedName name="FEES">#REF!</definedName>
    <definedName name="FUNDS">#REF!</definedName>
    <definedName name="_xlnm.Print_Area" localSheetId="0">'FY 15 Rev 1 approved 5.28.2015'!$A$1:$F$186</definedName>
    <definedName name="_xlnm.Print_Titles" localSheetId="0">'FY 15 Rev 1 approved 5.28.2015'!$3:$3</definedName>
  </definedNames>
  <calcPr fullCalcOnLoad="1"/>
</workbook>
</file>

<file path=xl/sharedStrings.xml><?xml version="1.0" encoding="utf-8"?>
<sst xmlns="http://schemas.openxmlformats.org/spreadsheetml/2006/main" count="293" uniqueCount="241">
  <si>
    <t>Restricted</t>
  </si>
  <si>
    <t>Auditor (Annual)</t>
  </si>
  <si>
    <t>Electricity &amp; Water</t>
  </si>
  <si>
    <t>b.  Total District Revenue</t>
  </si>
  <si>
    <t>Per Audit Results</t>
  </si>
  <si>
    <t>Postage / Freight / Shipping</t>
  </si>
  <si>
    <t>Workers Compensation Insurance</t>
  </si>
  <si>
    <t>TML</t>
  </si>
  <si>
    <t>Subscriptions / Publications</t>
  </si>
  <si>
    <t>Conservation Credits</t>
  </si>
  <si>
    <t>II.  EXPENDITURES</t>
  </si>
  <si>
    <t>TOTAL PROJECTED INCOME</t>
  </si>
  <si>
    <t>Texas Workforce Commission Taxes</t>
  </si>
  <si>
    <t>Directors' Fees of Office</t>
  </si>
  <si>
    <t>excludes non-cash disbursements</t>
  </si>
  <si>
    <t xml:space="preserve">a.  Total District Expenditures </t>
  </si>
  <si>
    <t>d.  Total Revenue &amp; Cash Funds (excluding Limited Use Funds)</t>
  </si>
  <si>
    <t>(d + e)</t>
  </si>
  <si>
    <t>(d - a)</t>
  </si>
  <si>
    <t xml:space="preserve">c.  Current Net Gain / (Loss)                                           </t>
  </si>
  <si>
    <t>revenue - expenses</t>
  </si>
  <si>
    <t>Employee Pension Plan Contribution</t>
  </si>
  <si>
    <t xml:space="preserve">f.  Total Revenue &amp; Cash Funds (w/ Contingency &amp; excluding Limited Use Funds) </t>
  </si>
  <si>
    <t>Non-Capital</t>
  </si>
  <si>
    <t xml:space="preserve">Budgeted Permitted Pumpage  (Gallons)  </t>
  </si>
  <si>
    <t>projected income + available cash funds</t>
  </si>
  <si>
    <t>current projected income</t>
  </si>
  <si>
    <t>III.  BANK ACCOUNTS</t>
  </si>
  <si>
    <t xml:space="preserve">        Available Funds</t>
  </si>
  <si>
    <t>TOTAL EXPENSES</t>
  </si>
  <si>
    <t>Education and Outreach Team</t>
  </si>
  <si>
    <t>IV.   NON-CASH DISBURSEMENTS</t>
  </si>
  <si>
    <t>V.   PROJECTED POSITION</t>
  </si>
  <si>
    <t>Total Team Expenditures</t>
  </si>
  <si>
    <t>g.  Projected Cash Position w/o Contingency Fund</t>
  </si>
  <si>
    <t>h.  Projected Cash Position w/ Contingency Fund</t>
  </si>
  <si>
    <t>GMA Joint Planning</t>
  </si>
  <si>
    <t>(f - a)  OR  (g + e)</t>
  </si>
  <si>
    <t>Regulatory Compliance Team</t>
  </si>
  <si>
    <t>Goal-based Incentive Compensation</t>
  </si>
  <si>
    <t>Figer and Company</t>
  </si>
  <si>
    <t xml:space="preserve">      Limited Use Funds</t>
  </si>
  <si>
    <t>Bickerstaff</t>
  </si>
  <si>
    <t>Information Technology Monthly Maintenance</t>
  </si>
  <si>
    <t>Board Meetings and Staff Meetings</t>
  </si>
  <si>
    <t>Exempt</t>
  </si>
  <si>
    <t>Non-exempt</t>
  </si>
  <si>
    <t xml:space="preserve">       Postage Meter Lease</t>
  </si>
  <si>
    <t xml:space="preserve">       Copier Lease and Maintenance</t>
  </si>
  <si>
    <t>Special Projects and Investigations</t>
  </si>
  <si>
    <t>Well Sampling and Services</t>
  </si>
  <si>
    <t>Equipment and Supplies</t>
  </si>
  <si>
    <t>Administrative Fees</t>
  </si>
  <si>
    <t>Telecommunications Services</t>
  </si>
  <si>
    <t xml:space="preserve">The Standard </t>
  </si>
  <si>
    <t>Printing / Copying / Photo Processing</t>
  </si>
  <si>
    <t>Organizational / Staff Professional Dues</t>
  </si>
  <si>
    <r>
      <t xml:space="preserve">Retirement Plan </t>
    </r>
    <r>
      <rPr>
        <sz val="10"/>
        <rFont val="Times New Roman"/>
        <family val="1"/>
      </rPr>
      <t>(Third Party Administration)</t>
    </r>
  </si>
  <si>
    <t>Legal - General Services</t>
  </si>
  <si>
    <t xml:space="preserve">     Total Water Use Fees</t>
  </si>
  <si>
    <t xml:space="preserve">     Total Other Fees</t>
  </si>
  <si>
    <t xml:space="preserve">     Total Other Income</t>
  </si>
  <si>
    <t>Maintenance:</t>
  </si>
  <si>
    <t xml:space="preserve">       Fleet Maintenance / Repair</t>
  </si>
  <si>
    <t xml:space="preserve">       Office Complex / Offices / Lawn </t>
  </si>
  <si>
    <t>Leases:</t>
  </si>
  <si>
    <t>Directors Conferences / Travel</t>
  </si>
  <si>
    <t>A.</t>
  </si>
  <si>
    <t>Office Supplies / Canteen</t>
  </si>
  <si>
    <t>Water Use Fees:</t>
  </si>
  <si>
    <t xml:space="preserve">A.  </t>
  </si>
  <si>
    <t xml:space="preserve">Permit Application and Development </t>
  </si>
  <si>
    <t xml:space="preserve">COA Contribution </t>
  </si>
  <si>
    <t>Other Fees:</t>
  </si>
  <si>
    <t>B.</t>
  </si>
  <si>
    <t>Other Income:</t>
  </si>
  <si>
    <t>C.</t>
  </si>
  <si>
    <t>Salaries and Wages</t>
  </si>
  <si>
    <t>Operational Expenses</t>
  </si>
  <si>
    <t>Employment Taxes, Insurance and Benefits</t>
  </si>
  <si>
    <t>D.</t>
  </si>
  <si>
    <t>Professional Services</t>
  </si>
  <si>
    <t>E.</t>
  </si>
  <si>
    <t>Team Expenditures</t>
  </si>
  <si>
    <t xml:space="preserve">Publications </t>
  </si>
  <si>
    <t>Outreach</t>
  </si>
  <si>
    <t>General Support</t>
  </si>
  <si>
    <t>TexPool General</t>
  </si>
  <si>
    <t>TexPool - Reserve Account</t>
  </si>
  <si>
    <t>TexPool - Contingency Account</t>
  </si>
  <si>
    <t>TexPool - Capital Account</t>
  </si>
  <si>
    <t>Depreciation Expense</t>
  </si>
  <si>
    <t>Accrued Benefits Payable (Earned Vacation)</t>
  </si>
  <si>
    <t>Group Health Insurance (Employee only)</t>
  </si>
  <si>
    <t>current premiums paid by District are 44458 (reduced in march from 52318) and are forecast to increase by at least 10% nationally</t>
  </si>
  <si>
    <t>F.</t>
  </si>
  <si>
    <t>Grant Expenses</t>
  </si>
  <si>
    <t xml:space="preserve">     Total Operational Expenses</t>
  </si>
  <si>
    <t xml:space="preserve">     Salary &amp; Wages</t>
  </si>
  <si>
    <t xml:space="preserve">     Total Salaries, Wages and Compensation</t>
  </si>
  <si>
    <t xml:space="preserve">     Total Employment Taxes, Insurance and Benefits</t>
  </si>
  <si>
    <t xml:space="preserve">     Total Professional Services</t>
  </si>
  <si>
    <t xml:space="preserve">     Total Education and Outreach Team </t>
  </si>
  <si>
    <t xml:space="preserve">     Total Regulatory Compliance Team </t>
  </si>
  <si>
    <t xml:space="preserve">     Total Grant Expenses</t>
  </si>
  <si>
    <t xml:space="preserve">     Total Available Funds (Excludes Limited Use Funds)</t>
  </si>
  <si>
    <t xml:space="preserve">     Total Limited Use Funds</t>
  </si>
  <si>
    <t xml:space="preserve">     Total Non-Cash Disbursements</t>
  </si>
  <si>
    <t>Interest Income</t>
  </si>
  <si>
    <t>Senior Staff Discretionary Funds</t>
  </si>
  <si>
    <t>Salary and Wages Cost of Living Increases</t>
  </si>
  <si>
    <t>Advertising and Notices</t>
  </si>
  <si>
    <t>Annual Permit Fees</t>
  </si>
  <si>
    <t>Computer Software Maintenance/Upgrades/Acquisitions</t>
  </si>
  <si>
    <t>General Management Team &amp; Administrative Team</t>
  </si>
  <si>
    <t xml:space="preserve">         Total Actual Authorized Pumpage</t>
  </si>
  <si>
    <t xml:space="preserve"> Water Transport Fees ( $0.31/1,000 gallons )</t>
  </si>
  <si>
    <t>Known Potential / Pending Permit Increases (@ 17¢ per 1,000 gallons)</t>
  </si>
  <si>
    <t>Total Projected Permitting Revenue</t>
  </si>
  <si>
    <t>Growth @1% based on Total Actual Authorized Pumpage (@ 17¢ per 1,000 gallons)</t>
  </si>
  <si>
    <t>Contingency</t>
  </si>
  <si>
    <t>Actual Authorized Pumpage Revenue (@ 46¢ per 1,000 gallons)</t>
  </si>
  <si>
    <t>Known Potential / Pending Permit Increases  (@ 46¢ per 1,000 gallons)</t>
  </si>
  <si>
    <r>
      <t>Actual Authorized Pumpage Revenue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(@ 17¢ per 1,000 gallons)</t>
    </r>
  </si>
  <si>
    <t xml:space="preserve">Payroll Taxes </t>
  </si>
  <si>
    <t>Conferences and Seminars</t>
  </si>
  <si>
    <t>Growth @1% based on Total Actual Authorized Pumpage (@ 46¢ per 1,000 gallons)</t>
  </si>
  <si>
    <t>Contracted Support</t>
  </si>
  <si>
    <t xml:space="preserve">QB/Journyx </t>
  </si>
  <si>
    <t>Accounting System Operation</t>
  </si>
  <si>
    <t>Transfers Into and Out of Restricted Funds</t>
  </si>
  <si>
    <t>Interns</t>
  </si>
  <si>
    <t>Salary and Wage Increases</t>
  </si>
  <si>
    <t>Quarterly lease</t>
  </si>
  <si>
    <t>GE Capital / Dahill / CIT</t>
  </si>
  <si>
    <t>Annual Contribution to Reserves (Contingency)</t>
  </si>
  <si>
    <t>General R &amp; M</t>
  </si>
  <si>
    <t>General</t>
  </si>
  <si>
    <t>Professional Development</t>
  </si>
  <si>
    <t>External Meetings and Sponsorships</t>
  </si>
  <si>
    <t>Notes</t>
  </si>
  <si>
    <t xml:space="preserve">       Facilities Upgrades</t>
  </si>
  <si>
    <t>1500 x 10</t>
  </si>
  <si>
    <t>MetLife</t>
  </si>
  <si>
    <t>Unum</t>
  </si>
  <si>
    <t xml:space="preserve">       Facilities R&amp;M</t>
  </si>
  <si>
    <r>
      <t>Group Health Insurance</t>
    </r>
    <r>
      <rPr>
        <sz val="10"/>
        <rFont val="Times New Roman"/>
        <family val="1"/>
      </rPr>
      <t xml:space="preserve"> (Dependent Coverage)</t>
    </r>
  </si>
  <si>
    <r>
      <t>Dental Insurance</t>
    </r>
    <r>
      <rPr>
        <sz val="10"/>
        <rFont val="Times New Roman"/>
        <family val="1"/>
      </rPr>
      <t xml:space="preserve"> (Employee &amp; Dependent Coverage)</t>
    </r>
  </si>
  <si>
    <r>
      <t xml:space="preserve">Life Insurance </t>
    </r>
    <r>
      <rPr>
        <sz val="10"/>
        <rFont val="Times New Roman"/>
        <family val="1"/>
      </rPr>
      <t>(Employee Coverage)</t>
    </r>
  </si>
  <si>
    <r>
      <t>Vision Insurance</t>
    </r>
    <r>
      <rPr>
        <sz val="10"/>
        <rFont val="Times New Roman"/>
        <family val="1"/>
      </rPr>
      <t xml:space="preserve"> (Employee Coverage)</t>
    </r>
  </si>
  <si>
    <t>200 x 10</t>
  </si>
  <si>
    <t>Phone, Internet, Telemetry, Smartphone</t>
  </si>
  <si>
    <t>FY10 10957, FY11 8953, FY12 8920, FY13 as of 6.25 7441 (+ 7000 SmPh)</t>
  </si>
  <si>
    <t>Special Projects</t>
  </si>
  <si>
    <r>
      <t xml:space="preserve">Insurance  </t>
    </r>
    <r>
      <rPr>
        <sz val="10"/>
        <rFont val="Times New Roman"/>
        <family val="1"/>
      </rPr>
      <t>(Auto, Liability, Property, E&amp;O, Public Bonds)</t>
    </r>
  </si>
  <si>
    <t>unknown until October</t>
  </si>
  <si>
    <t>straight calculation</t>
  </si>
  <si>
    <t>need to consider vacation sells and JD Jan 5k</t>
  </si>
  <si>
    <t>need to consider vacation sells + JD (44 +2500)</t>
  </si>
  <si>
    <t xml:space="preserve">unknown until October </t>
  </si>
  <si>
    <t>A/C account</t>
  </si>
  <si>
    <t>private well screening sampling,  JV TLAP background sampling</t>
  </si>
  <si>
    <t>routine sampling, geophysical logging, NDU meter installation</t>
  </si>
  <si>
    <t>NDU meters, gps, camera, field clothes, lab equipment, tools</t>
  </si>
  <si>
    <t>DGRA review of SH45, Vickers permitting support, Charles Porter</t>
  </si>
  <si>
    <t>Wastewater study</t>
  </si>
  <si>
    <t>649267 (628235+9032+7000+5000) + 29492 + 11000 + 45000</t>
  </si>
  <si>
    <t>in-house binding more than outsourcing</t>
  </si>
  <si>
    <t>JD</t>
  </si>
  <si>
    <t>annual transfer</t>
  </si>
  <si>
    <t>FY10 994, FY11 947, FY12 678, FY13 1194 to cover teams' needs also rather than budgeted by team, to include AS 1500, RC 3000</t>
  </si>
  <si>
    <t>Salary Merit Adjustments</t>
  </si>
  <si>
    <t xml:space="preserve">2 FTE </t>
  </si>
  <si>
    <t>Jennee, Zavala, and GIS geocoding project</t>
  </si>
  <si>
    <t xml:space="preserve"> cash forecast  assumption for September</t>
  </si>
  <si>
    <t>as of 7.19.2013</t>
  </si>
  <si>
    <t>verbal changes from Board (legal back to 45000 from 42000)</t>
  </si>
  <si>
    <r>
      <t xml:space="preserve">I.  INCOME        </t>
    </r>
    <r>
      <rPr>
        <sz val="12"/>
        <rFont val="Times New Roman"/>
        <family val="1"/>
      </rPr>
      <t xml:space="preserve">  </t>
    </r>
  </si>
  <si>
    <t>10200 USGS and 10000 TSU saline evals</t>
  </si>
  <si>
    <t>20k transducer string, 12k saline zone well/alt water supply studies and 100k</t>
  </si>
  <si>
    <t>Board-approved transfer</t>
  </si>
  <si>
    <t>includes 1000 for contracted support</t>
  </si>
  <si>
    <t xml:space="preserve">United and SISlink </t>
  </si>
  <si>
    <t>health + sis = 60k + 9100</t>
  </si>
  <si>
    <t>Vehicles</t>
  </si>
  <si>
    <t>Aquifer Science Team</t>
  </si>
  <si>
    <t xml:space="preserve">     Total  Aquifer Science Team </t>
  </si>
  <si>
    <t>Monitor Well and Equipment:</t>
  </si>
  <si>
    <t>Barton Springs/Edwards Aquifer Conservation District</t>
  </si>
  <si>
    <t xml:space="preserve"> Revenue Deduction</t>
  </si>
  <si>
    <t>9000 Annual Legislative Cap</t>
  </si>
  <si>
    <t>25% of premium                 District-paid</t>
  </si>
  <si>
    <t>Legal - Legislation</t>
  </si>
  <si>
    <t>Office Furniture</t>
  </si>
  <si>
    <t>Transfer from  General account for HCP Completion</t>
  </si>
  <si>
    <t>Known Potential / Pending Permit Increases (@ 8¢ per 1,000 gallons)</t>
  </si>
  <si>
    <t>USGS and Intera, AMEC</t>
  </si>
  <si>
    <t xml:space="preserve">     Total General Management &amp; Administrative Team </t>
  </si>
  <si>
    <t>Transfer for Election</t>
  </si>
  <si>
    <t>Transfer for Legislation</t>
  </si>
  <si>
    <t>Election - including Legal</t>
  </si>
  <si>
    <t>Transfer from  General account for Multi-port Well Project</t>
  </si>
  <si>
    <t>Multi-port Well Project</t>
  </si>
  <si>
    <t>Hydrogeologic Characterization</t>
  </si>
  <si>
    <t>Water Chemistry Studies</t>
  </si>
  <si>
    <t>HCP-Completion Project</t>
  </si>
  <si>
    <t>Computer Hardware /  Supplies / AV Equipment</t>
  </si>
  <si>
    <t>Website and Database</t>
  </si>
  <si>
    <t>290,000 in total transfers</t>
  </si>
  <si>
    <t>$ 1,435,635 before transfers</t>
  </si>
  <si>
    <t>closed account</t>
  </si>
  <si>
    <t>add broadband service for tablets (start 2016)</t>
  </si>
  <si>
    <t xml:space="preserve">1500 for AED </t>
  </si>
  <si>
    <t>added 199 VIMEO  subscription - this account is already over budget by $301; need Adobe for rest of year @ 54/month</t>
  </si>
  <si>
    <t>GMA 9 was 5000 and GMA 10 is 15000.  GMA 9 needs to be 5550</t>
  </si>
  <si>
    <t>add 600 (49/month GOTOCITRIX conference call service); current balance is 4085</t>
  </si>
  <si>
    <t>current balance is 990</t>
  </si>
  <si>
    <t xml:space="preserve">annual increase in February </t>
  </si>
  <si>
    <t>R Nelson not included in initial budget</t>
  </si>
  <si>
    <t>use election overage to cover unanticipated additional level of effort</t>
  </si>
  <si>
    <t>less than budgeted - use for above line item</t>
  </si>
  <si>
    <t>deferred mapping project until next year</t>
  </si>
  <si>
    <t>moved to GM team to cover engineer to review SH 45 SW design</t>
  </si>
  <si>
    <t xml:space="preserve">RPS/TWB Grant Application 5000 for initial task </t>
  </si>
  <si>
    <t>+ additional 25,000 for 2016</t>
  </si>
  <si>
    <t>8500 came from regcomp</t>
  </si>
  <si>
    <t>10,000 is for EPM, 3000 was for SW Engineers</t>
  </si>
  <si>
    <t>current balance 47,000 - remainder for current contract obligations</t>
  </si>
  <si>
    <t>BB&amp;T (Checking / Payroll)</t>
  </si>
  <si>
    <t>current balances as of 5/22/2015</t>
  </si>
  <si>
    <t>e.  Contingency Fund</t>
  </si>
  <si>
    <t>current balance</t>
  </si>
  <si>
    <t>current balance (including $1,000 DMFs)</t>
  </si>
  <si>
    <t>current balance is 3600</t>
  </si>
  <si>
    <t>current balance is 3741; add 1300 truck repair.  Average need is 500/month.</t>
  </si>
  <si>
    <t>actual amount of credits issued</t>
  </si>
  <si>
    <t>JD increase by 2021 (9091 vs 6920) directed by Board action in September 2014</t>
  </si>
  <si>
    <t xml:space="preserve">over budget by $11,733 - current balance is 66733; forecast $5,000/mo through Aug </t>
  </si>
  <si>
    <t>to cover engineer to review SH 45 SW design (mentioned to Board on 5.14.15 regarding putting out an RFQ)</t>
  </si>
  <si>
    <t>Budget Revision 1                     Board-approved 5.28.2015</t>
  </si>
  <si>
    <t>Fiscal Year 2015 Budget Revision 1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</si>
</sst>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&quot;$&quot;#,##0.0_);\(&quot;$&quot;#,##0.0\)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&quot;$&quot;#,##0.0_);[Red]\(&quot;$&quot;#,##0.0\)"/>
    <numFmt numFmtId="176" formatCode="mmmm\ d\,\ yyyy"/>
    <numFmt numFmtId="177" formatCode="#,##0.000"/>
    <numFmt numFmtId="178" formatCode="#,##0.0000"/>
    <numFmt numFmtId="179" formatCode="&quot;$&quot;#,##0"/>
    <numFmt numFmtId="180" formatCode="&quot;$&quot;#,##0.00"/>
    <numFmt numFmtId="181" formatCode="&quot;$&quot;#,##0.0"/>
    <numFmt numFmtId="182" formatCode="#,##0;[Red]#,##0"/>
    <numFmt numFmtId="183" formatCode="&quot;$&quot;#,##0.00;[Red]&quot;$&quot;#,##0.00"/>
    <numFmt numFmtId="184" formatCode="&quot;$&quot;#,##0;[Red]&quot;$&quot;#,##0"/>
    <numFmt numFmtId="185" formatCode="#,##0.00;[Red]#,##0.00"/>
    <numFmt numFmtId="186" formatCode="00000"/>
    <numFmt numFmtId="187" formatCode="#,##0.0_);\(#,##0.0\)"/>
    <numFmt numFmtId="188" formatCode="_(&quot;$&quot;* #,##0.0000_);_(&quot;$&quot;* \(#,##0.0000\);_(&quot;$&quot;* &quot;-&quot;????_);_(@_)"/>
    <numFmt numFmtId="189" formatCode="_(&quot;$&quot;* #,##0.000_);_(&quot;$&quot;* \(#,##0.000\);_(&quot;$&quot;* &quot;-&quot;???_);_(@_)"/>
    <numFmt numFmtId="190" formatCode="mmmm\-yy"/>
    <numFmt numFmtId="191" formatCode="mm/dd/yy"/>
    <numFmt numFmtId="192" formatCode="&quot;$&quot;#,##0.0000"/>
    <numFmt numFmtId="193" formatCode="0.00_);\(0.00\)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&quot;$&quot;#,##0.000"/>
    <numFmt numFmtId="201" formatCode="0.00_);[Red]\(0.00\)"/>
  </numFmts>
  <fonts count="7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2"/>
      <name val="Geneva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  <font>
      <u val="single"/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4" fontId="10" fillId="0" borderId="0" xfId="42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44" fontId="1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4" fontId="13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79" fontId="11" fillId="0" borderId="10" xfId="0" applyNumberFormat="1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63" fillId="0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horizontal="left" vertical="center"/>
      <protection locked="0"/>
    </xf>
    <xf numFmtId="0" fontId="63" fillId="0" borderId="0" xfId="0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Fill="1" applyBorder="1" applyAlignment="1" applyProtection="1">
      <alignment vertical="center" wrapText="1"/>
      <protection locked="0"/>
    </xf>
    <xf numFmtId="169" fontId="62" fillId="0" borderId="0" xfId="0" applyNumberFormat="1" applyFont="1" applyFill="1" applyBorder="1" applyAlignment="1" applyProtection="1">
      <alignment horizontal="center" vertical="center"/>
      <protection locked="0"/>
    </xf>
    <xf numFmtId="44" fontId="6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9" fontId="61" fillId="0" borderId="0" xfId="0" applyNumberFormat="1" applyFont="1" applyFill="1" applyBorder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 quotePrefix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169" fontId="6" fillId="0" borderId="0" xfId="0" applyNumberFormat="1" applyFont="1" applyFill="1" applyBorder="1" applyAlignment="1" applyProtection="1">
      <alignment horizontal="center" vertical="center"/>
      <protection locked="0"/>
    </xf>
    <xf numFmtId="37" fontId="1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44" fontId="65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4" fontId="6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65" fillId="0" borderId="14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44" fontId="65" fillId="0" borderId="0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15" xfId="0" applyNumberFormat="1" applyFont="1" applyFill="1" applyBorder="1" applyAlignment="1" applyProtection="1">
      <alignment vertical="center"/>
      <protection locked="0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9" fontId="11" fillId="0" borderId="15" xfId="0" applyNumberFormat="1" applyFont="1" applyFill="1" applyBorder="1" applyAlignment="1" applyProtection="1">
      <alignment vertical="center"/>
      <protection locked="0"/>
    </xf>
    <xf numFmtId="179" fontId="10" fillId="0" borderId="15" xfId="0" applyNumberFormat="1" applyFont="1" applyFill="1" applyBorder="1" applyAlignment="1" applyProtection="1" quotePrefix="1">
      <alignment horizontal="right" vertical="center"/>
      <protection locked="0"/>
    </xf>
    <xf numFmtId="179" fontId="10" fillId="0" borderId="15" xfId="0" applyNumberFormat="1" applyFont="1" applyFill="1" applyBorder="1" applyAlignment="1" applyProtection="1">
      <alignment horizontal="right" vertical="center"/>
      <protection locked="0"/>
    </xf>
    <xf numFmtId="44" fontId="6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4" fontId="6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37" fontId="67" fillId="0" borderId="0" xfId="0" applyNumberFormat="1" applyFont="1" applyFill="1" applyBorder="1" applyAlignment="1" applyProtection="1">
      <alignment vertical="center"/>
      <protection locked="0"/>
    </xf>
    <xf numFmtId="37" fontId="68" fillId="0" borderId="0" xfId="0" applyNumberFormat="1" applyFont="1" applyFill="1" applyBorder="1" applyAlignment="1" applyProtection="1">
      <alignment vertical="center"/>
      <protection locked="0"/>
    </xf>
    <xf numFmtId="5" fontId="6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6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65" fillId="0" borderId="14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62" fillId="0" borderId="0" xfId="0" applyFont="1" applyFill="1" applyBorder="1" applyAlignment="1" applyProtection="1">
      <alignment vertical="center" wrapText="1"/>
      <protection locked="0"/>
    </xf>
    <xf numFmtId="44" fontId="67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79" fontId="65" fillId="0" borderId="14" xfId="0" applyNumberFormat="1" applyFont="1" applyFill="1" applyBorder="1" applyAlignment="1" applyProtection="1">
      <alignment horizontal="center" vertical="center"/>
      <protection locked="0"/>
    </xf>
    <xf numFmtId="179" fontId="65" fillId="0" borderId="0" xfId="0" applyNumberFormat="1" applyFont="1" applyFill="1" applyBorder="1" applyAlignment="1" applyProtection="1">
      <alignment horizontal="left" vertical="center"/>
      <protection locked="0"/>
    </xf>
    <xf numFmtId="10" fontId="62" fillId="0" borderId="0" xfId="0" applyNumberFormat="1" applyFont="1" applyFill="1" applyBorder="1" applyAlignment="1" applyProtection="1">
      <alignment horizontal="left" vertical="center"/>
      <protection locked="0"/>
    </xf>
    <xf numFmtId="179" fontId="62" fillId="0" borderId="0" xfId="0" applyNumberFormat="1" applyFont="1" applyFill="1" applyBorder="1" applyAlignment="1" applyProtection="1">
      <alignment vertical="center"/>
      <protection locked="0"/>
    </xf>
    <xf numFmtId="0" fontId="62" fillId="0" borderId="12" xfId="0" applyFont="1" applyFill="1" applyBorder="1" applyAlignment="1" applyProtection="1">
      <alignment vertical="center"/>
      <protection locked="0"/>
    </xf>
    <xf numFmtId="179" fontId="10" fillId="0" borderId="15" xfId="59" applyNumberFormat="1" applyFont="1" applyFill="1" applyBorder="1" applyAlignment="1" applyProtection="1">
      <alignment vertical="center"/>
      <protection locked="0"/>
    </xf>
    <xf numFmtId="179" fontId="11" fillId="0" borderId="18" xfId="0" applyNumberFormat="1" applyFont="1" applyFill="1" applyBorder="1" applyAlignment="1" applyProtection="1">
      <alignment vertical="center"/>
      <protection locked="0"/>
    </xf>
    <xf numFmtId="179" fontId="11" fillId="0" borderId="16" xfId="0" applyNumberFormat="1" applyFont="1" applyFill="1" applyBorder="1" applyAlignment="1" applyProtection="1">
      <alignment vertical="center"/>
      <protection locked="0"/>
    </xf>
    <xf numFmtId="179" fontId="10" fillId="0" borderId="16" xfId="0" applyNumberFormat="1" applyFont="1" applyFill="1" applyBorder="1" applyAlignment="1" applyProtection="1">
      <alignment vertical="center"/>
      <protection locked="0"/>
    </xf>
    <xf numFmtId="44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4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44" fontId="17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" fontId="9" fillId="0" borderId="14" xfId="42" applyFont="1" applyFill="1" applyBorder="1" applyAlignment="1" applyProtection="1">
      <alignment horizontal="center" vertical="center" wrapText="1" shrinkToFi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179" fontId="9" fillId="0" borderId="14" xfId="0" applyNumberFormat="1" applyFont="1" applyFill="1" applyBorder="1" applyAlignment="1" applyProtection="1">
      <alignment horizontal="center" vertical="center"/>
      <protection locked="0"/>
    </xf>
    <xf numFmtId="9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10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4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4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179" fontId="11" fillId="0" borderId="15" xfId="0" applyNumberFormat="1" applyFont="1" applyFill="1" applyBorder="1" applyAlignment="1" applyProtection="1" quotePrefix="1">
      <alignment horizontal="right" vertical="center"/>
      <protection locked="0"/>
    </xf>
    <xf numFmtId="179" fontId="11" fillId="0" borderId="18" xfId="0" applyNumberFormat="1" applyFont="1" applyFill="1" applyBorder="1" applyAlignment="1" applyProtection="1">
      <alignment horizontal="right" vertical="center"/>
      <protection locked="0"/>
    </xf>
    <xf numFmtId="37" fontId="11" fillId="2" borderId="18" xfId="0" applyNumberFormat="1" applyFont="1" applyFill="1" applyBorder="1" applyAlignment="1" applyProtection="1">
      <alignment horizontal="center" vertical="center"/>
      <protection locked="0"/>
    </xf>
    <xf numFmtId="37" fontId="12" fillId="0" borderId="0" xfId="0" applyNumberFormat="1" applyFont="1" applyFill="1" applyBorder="1" applyAlignment="1" applyProtection="1">
      <alignment vertical="center"/>
      <protection locked="0"/>
    </xf>
    <xf numFmtId="5" fontId="11" fillId="0" borderId="15" xfId="0" applyNumberFormat="1" applyFont="1" applyFill="1" applyBorder="1" applyAlignment="1" applyProtection="1">
      <alignment vertical="center"/>
      <protection locked="0"/>
    </xf>
    <xf numFmtId="5" fontId="11" fillId="0" borderId="16" xfId="0" applyNumberFormat="1" applyFont="1" applyFill="1" applyBorder="1" applyAlignment="1" applyProtection="1">
      <alignment vertical="center"/>
      <protection locked="0"/>
    </xf>
    <xf numFmtId="5" fontId="11" fillId="0" borderId="21" xfId="0" applyNumberFormat="1" applyFont="1" applyFill="1" applyBorder="1" applyAlignment="1" applyProtection="1">
      <alignment vertical="center"/>
      <protection locked="0"/>
    </xf>
    <xf numFmtId="179" fontId="11" fillId="0" borderId="22" xfId="0" applyNumberFormat="1" applyFont="1" applyFill="1" applyBorder="1" applyAlignment="1" applyProtection="1">
      <alignment vertical="center"/>
      <protection locked="0"/>
    </xf>
    <xf numFmtId="37" fontId="9" fillId="0" borderId="14" xfId="0" applyNumberFormat="1" applyFont="1" applyFill="1" applyBorder="1" applyAlignment="1" applyProtection="1">
      <alignment vertical="center"/>
      <protection locked="0"/>
    </xf>
    <xf numFmtId="5" fontId="10" fillId="0" borderId="15" xfId="0" applyNumberFormat="1" applyFont="1" applyFill="1" applyBorder="1" applyAlignment="1" applyProtection="1">
      <alignment vertical="center"/>
      <protection locked="0"/>
    </xf>
    <xf numFmtId="37" fontId="18" fillId="0" borderId="14" xfId="0" applyNumberFormat="1" applyFont="1" applyFill="1" applyBorder="1" applyAlignment="1" applyProtection="1">
      <alignment vertical="center"/>
      <protection locked="0"/>
    </xf>
    <xf numFmtId="37" fontId="9" fillId="0" borderId="19" xfId="0" applyNumberFormat="1" applyFont="1" applyFill="1" applyBorder="1" applyAlignment="1" applyProtection="1">
      <alignment vertical="center"/>
      <protection locked="0"/>
    </xf>
    <xf numFmtId="37" fontId="65" fillId="0" borderId="14" xfId="0" applyNumberFormat="1" applyFont="1" applyFill="1" applyBorder="1" applyAlignment="1" applyProtection="1">
      <alignment vertical="center"/>
      <protection locked="0"/>
    </xf>
    <xf numFmtId="37" fontId="17" fillId="0" borderId="14" xfId="0" applyNumberFormat="1" applyFont="1" applyFill="1" applyBorder="1" applyAlignment="1" applyProtection="1">
      <alignment vertical="center"/>
      <protection locked="0"/>
    </xf>
    <xf numFmtId="5" fontId="65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5" fontId="11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16" xfId="0" applyNumberFormat="1" applyFont="1" applyFill="1" applyBorder="1" applyAlignment="1" applyProtection="1">
      <alignment horizontal="right" vertical="center"/>
      <protection locked="0"/>
    </xf>
    <xf numFmtId="179" fontId="10" fillId="0" borderId="15" xfId="42" applyNumberFormat="1" applyFont="1" applyFill="1" applyBorder="1" applyAlignment="1" applyProtection="1">
      <alignment vertical="center"/>
      <protection locked="0"/>
    </xf>
    <xf numFmtId="179" fontId="11" fillId="0" borderId="15" xfId="0" applyNumberFormat="1" applyFont="1" applyFill="1" applyBorder="1" applyAlignment="1" applyProtection="1">
      <alignment horizontal="right" vertical="center"/>
      <protection locked="0"/>
    </xf>
    <xf numFmtId="179" fontId="10" fillId="0" borderId="21" xfId="0" applyNumberFormat="1" applyFont="1" applyFill="1" applyBorder="1" applyAlignment="1" applyProtection="1">
      <alignment vertical="center"/>
      <protection locked="0"/>
    </xf>
    <xf numFmtId="179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10" fillId="0" borderId="17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5" fontId="10" fillId="0" borderId="14" xfId="0" applyNumberFormat="1" applyFont="1" applyFill="1" applyBorder="1" applyAlignment="1" applyProtection="1">
      <alignment vertical="center"/>
      <protection locked="0"/>
    </xf>
    <xf numFmtId="5" fontId="14" fillId="0" borderId="14" xfId="0" applyNumberFormat="1" applyFont="1" applyFill="1" applyBorder="1" applyAlignment="1" applyProtection="1">
      <alignment vertical="center"/>
      <protection locked="0"/>
    </xf>
    <xf numFmtId="37" fontId="10" fillId="0" borderId="14" xfId="0" applyNumberFormat="1" applyFont="1" applyFill="1" applyBorder="1" applyAlignment="1" applyProtection="1">
      <alignment vertical="center"/>
      <protection locked="0"/>
    </xf>
    <xf numFmtId="5" fontId="10" fillId="0" borderId="19" xfId="0" applyNumberFormat="1" applyFont="1" applyFill="1" applyBorder="1" applyAlignment="1" applyProtection="1">
      <alignment vertical="center"/>
      <protection locked="0"/>
    </xf>
    <xf numFmtId="0" fontId="0" fillId="2" borderId="23" xfId="0" applyFill="1" applyBorder="1" applyAlignment="1">
      <alignment/>
    </xf>
    <xf numFmtId="0" fontId="0" fillId="2" borderId="16" xfId="0" applyFill="1" applyBorder="1" applyAlignment="1">
      <alignment/>
    </xf>
    <xf numFmtId="37" fontId="61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5" fontId="9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79" fontId="10" fillId="0" borderId="14" xfId="0" applyNumberFormat="1" applyFont="1" applyFill="1" applyBorder="1" applyAlignment="1" applyProtection="1">
      <alignment vertical="center"/>
      <protection locked="0"/>
    </xf>
    <xf numFmtId="179" fontId="11" fillId="0" borderId="14" xfId="0" applyNumberFormat="1" applyFont="1" applyFill="1" applyBorder="1" applyAlignment="1" applyProtection="1">
      <alignment vertical="center"/>
      <protection locked="0"/>
    </xf>
    <xf numFmtId="179" fontId="11" fillId="0" borderId="19" xfId="0" applyNumberFormat="1" applyFont="1" applyFill="1" applyBorder="1" applyAlignment="1" applyProtection="1">
      <alignment vertical="center"/>
      <protection locked="0"/>
    </xf>
    <xf numFmtId="179" fontId="11" fillId="0" borderId="17" xfId="0" applyNumberFormat="1" applyFont="1" applyFill="1" applyBorder="1" applyAlignment="1" applyProtection="1">
      <alignment vertical="center"/>
      <protection locked="0"/>
    </xf>
    <xf numFmtId="169" fontId="6" fillId="0" borderId="0" xfId="0" applyNumberFormat="1" applyFont="1" applyFill="1" applyBorder="1" applyAlignment="1" applyProtection="1">
      <alignment horizontal="left" vertical="center"/>
      <protection locked="0"/>
    </xf>
    <xf numFmtId="169" fontId="11" fillId="0" borderId="0" xfId="0" applyNumberFormat="1" applyFont="1" applyFill="1" applyBorder="1" applyAlignment="1" applyProtection="1">
      <alignment horizontal="left" vertical="center"/>
      <protection locked="0"/>
    </xf>
    <xf numFmtId="169" fontId="11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0" xfId="0" applyNumberFormat="1" applyFont="1" applyFill="1" applyBorder="1" applyAlignment="1" applyProtection="1">
      <alignment horizontal="center" vertical="center"/>
      <protection locked="0"/>
    </xf>
    <xf numFmtId="16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169" fontId="4" fillId="0" borderId="0" xfId="0" applyNumberFormat="1" applyFont="1" applyFill="1" applyBorder="1" applyAlignment="1" applyProtection="1">
      <alignment horizontal="left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62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left" vertical="center"/>
      <protection locked="0"/>
    </xf>
    <xf numFmtId="169" fontId="6" fillId="0" borderId="0" xfId="0" applyNumberFormat="1" applyFont="1" applyFill="1" applyBorder="1" applyAlignment="1" applyProtection="1">
      <alignment vertical="center"/>
      <protection locked="0"/>
    </xf>
    <xf numFmtId="169" fontId="4" fillId="0" borderId="0" xfId="0" applyNumberFormat="1" applyFont="1" applyFill="1" applyBorder="1" applyAlignment="1" applyProtection="1">
      <alignment vertical="center"/>
      <protection locked="0"/>
    </xf>
    <xf numFmtId="44" fontId="11" fillId="2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2" borderId="13" xfId="0" applyFont="1" applyFill="1" applyBorder="1" applyAlignment="1">
      <alignment horizontal="center" vertical="center"/>
    </xf>
    <xf numFmtId="169" fontId="16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169" fontId="16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198"/>
  <sheetViews>
    <sheetView tabSelected="1" workbookViewId="0" topLeftCell="A1">
      <selection activeCell="L10" sqref="L10"/>
    </sheetView>
  </sheetViews>
  <sheetFormatPr defaultColWidth="12.25390625" defaultRowHeight="16.5" customHeight="1"/>
  <cols>
    <col min="1" max="1" width="4.375" style="28" customWidth="1"/>
    <col min="2" max="2" width="62.00390625" style="13" customWidth="1"/>
    <col min="3" max="3" width="18.375" style="35" customWidth="1"/>
    <col min="4" max="4" width="53.875" style="6" hidden="1" customWidth="1"/>
    <col min="5" max="5" width="18.75390625" style="13" customWidth="1"/>
    <col min="6" max="6" width="68.00390625" style="107" hidden="1" customWidth="1"/>
    <col min="7" max="11" width="0" style="13" hidden="1" customWidth="1"/>
    <col min="12" max="16384" width="12.25390625" style="13" customWidth="1"/>
  </cols>
  <sheetData>
    <row r="1" spans="1:5" ht="22.5" customHeight="1">
      <c r="A1" s="131" t="s">
        <v>188</v>
      </c>
      <c r="B1" s="132"/>
      <c r="C1" s="132"/>
      <c r="D1" s="132"/>
      <c r="E1" s="104"/>
    </row>
    <row r="2" spans="1:5" ht="16.5" customHeight="1" thickBot="1">
      <c r="A2" s="133" t="s">
        <v>240</v>
      </c>
      <c r="B2" s="134"/>
      <c r="C2" s="134"/>
      <c r="D2" s="134"/>
      <c r="E2" s="105"/>
    </row>
    <row r="3" spans="1:6" s="14" customFormat="1" ht="38.25" customHeight="1" thickBot="1">
      <c r="A3" s="129" t="s">
        <v>24</v>
      </c>
      <c r="B3" s="130"/>
      <c r="C3" s="76">
        <v>2843154546</v>
      </c>
      <c r="D3" s="30" t="s">
        <v>140</v>
      </c>
      <c r="E3" s="73" t="s">
        <v>239</v>
      </c>
      <c r="F3" s="108"/>
    </row>
    <row r="4" spans="1:5" ht="20.25" customHeight="1">
      <c r="A4" s="116" t="s">
        <v>177</v>
      </c>
      <c r="B4" s="12"/>
      <c r="C4" s="41"/>
      <c r="D4" s="106"/>
      <c r="E4" s="98"/>
    </row>
    <row r="5" spans="1:5" ht="18" customHeight="1">
      <c r="A5" s="117" t="s">
        <v>70</v>
      </c>
      <c r="B5" s="2" t="s">
        <v>69</v>
      </c>
      <c r="C5" s="31"/>
      <c r="D5" s="42"/>
      <c r="E5" s="99"/>
    </row>
    <row r="6" spans="1:6" ht="18" customHeight="1">
      <c r="A6" s="118"/>
      <c r="B6" s="9" t="s">
        <v>123</v>
      </c>
      <c r="C6" s="82">
        <v>2474409921</v>
      </c>
      <c r="D6" s="43"/>
      <c r="E6" s="100">
        <f>C6*0.17/1000</f>
        <v>420649.6865700001</v>
      </c>
      <c r="F6" s="4"/>
    </row>
    <row r="7" spans="1:6" ht="18" customHeight="1">
      <c r="A7" s="118"/>
      <c r="B7" s="9" t="s">
        <v>121</v>
      </c>
      <c r="C7" s="84">
        <v>323277748</v>
      </c>
      <c r="D7" s="44"/>
      <c r="E7" s="101">
        <f>C7*0.46/1000</f>
        <v>148707.76408000002</v>
      </c>
      <c r="F7" s="4"/>
    </row>
    <row r="8" spans="1:6" ht="18" customHeight="1">
      <c r="A8" s="118"/>
      <c r="B8" s="9" t="s">
        <v>115</v>
      </c>
      <c r="C8" s="82">
        <f>SUM(C6:C7)</f>
        <v>2797687669</v>
      </c>
      <c r="D8" s="43"/>
      <c r="E8" s="100">
        <f>SUM(E6:E7)</f>
        <v>569357.4506500001</v>
      </c>
      <c r="F8" s="4"/>
    </row>
    <row r="9" spans="1:6" ht="4.5" customHeight="1">
      <c r="A9" s="118"/>
      <c r="B9" s="9"/>
      <c r="C9" s="82"/>
      <c r="D9" s="43"/>
      <c r="E9" s="100"/>
      <c r="F9" s="4"/>
    </row>
    <row r="10" spans="1:6" ht="30.75" customHeight="1">
      <c r="A10" s="118"/>
      <c r="B10" s="10" t="s">
        <v>119</v>
      </c>
      <c r="C10" s="82">
        <v>24744099</v>
      </c>
      <c r="D10" s="43"/>
      <c r="E10" s="102">
        <f>C10*0.17/1000</f>
        <v>4206.49683</v>
      </c>
      <c r="F10" s="4"/>
    </row>
    <row r="11" spans="1:6" ht="30.75" customHeight="1">
      <c r="A11" s="118"/>
      <c r="B11" s="10" t="s">
        <v>126</v>
      </c>
      <c r="C11" s="82">
        <v>3232777</v>
      </c>
      <c r="D11" s="43"/>
      <c r="E11" s="102">
        <f>C11*0.46/1000</f>
        <v>1487.07742</v>
      </c>
      <c r="F11" s="4"/>
    </row>
    <row r="12" spans="1:6" ht="20.25" customHeight="1">
      <c r="A12" s="118"/>
      <c r="B12" s="10" t="s">
        <v>195</v>
      </c>
      <c r="C12" s="82">
        <v>2000000</v>
      </c>
      <c r="D12" s="43"/>
      <c r="E12" s="102">
        <f>C12*0.08/1000</f>
        <v>160</v>
      </c>
      <c r="F12" s="4"/>
    </row>
    <row r="13" spans="1:6" ht="20.25" customHeight="1">
      <c r="A13" s="118"/>
      <c r="B13" s="10" t="s">
        <v>117</v>
      </c>
      <c r="C13" s="82">
        <v>15190000</v>
      </c>
      <c r="D13" s="43"/>
      <c r="E13" s="102">
        <f>C13*0.17/1000</f>
        <v>2582.3</v>
      </c>
      <c r="F13" s="4"/>
    </row>
    <row r="14" spans="1:6" ht="20.25" customHeight="1" thickBot="1">
      <c r="A14" s="118"/>
      <c r="B14" s="10" t="s">
        <v>122</v>
      </c>
      <c r="C14" s="85">
        <v>300000</v>
      </c>
      <c r="D14" s="77"/>
      <c r="E14" s="103">
        <f>C14*0.46/1000</f>
        <v>138</v>
      </c>
      <c r="F14" s="4"/>
    </row>
    <row r="15" spans="1:6" ht="6" customHeight="1">
      <c r="A15" s="118"/>
      <c r="B15" s="10"/>
      <c r="C15" s="86"/>
      <c r="D15" s="43"/>
      <c r="E15" s="83"/>
      <c r="F15" s="4"/>
    </row>
    <row r="16" spans="1:6" ht="18" customHeight="1">
      <c r="A16" s="118"/>
      <c r="B16" s="9" t="s">
        <v>118</v>
      </c>
      <c r="C16" s="87">
        <f>SUM(C8:C14)</f>
        <v>2843154545</v>
      </c>
      <c r="D16" s="43"/>
      <c r="E16" s="83">
        <f>SUM(E8:E14)</f>
        <v>577931.3249000001</v>
      </c>
      <c r="F16" s="4"/>
    </row>
    <row r="17" spans="2:6" ht="18" customHeight="1" thickBot="1">
      <c r="B17" s="4" t="s">
        <v>72</v>
      </c>
      <c r="C17" s="88"/>
      <c r="D17" s="45"/>
      <c r="E17" s="58">
        <f>SUM(C16*0.17/1000)*1.5</f>
        <v>725004.408975</v>
      </c>
      <c r="F17" s="109"/>
    </row>
    <row r="18" spans="2:5" ht="18.75" customHeight="1">
      <c r="B18" s="17"/>
      <c r="C18" s="32"/>
      <c r="D18" s="46"/>
      <c r="E18" s="89">
        <f>SUM(E16:E17)</f>
        <v>1302935.7338750002</v>
      </c>
    </row>
    <row r="19" spans="2:5" ht="6" customHeight="1">
      <c r="B19" s="16"/>
      <c r="C19" s="32"/>
      <c r="D19" s="46"/>
      <c r="E19" s="89"/>
    </row>
    <row r="20" spans="1:6" s="1" customFormat="1" ht="18" customHeight="1" thickBot="1">
      <c r="A20" s="28"/>
      <c r="B20" s="4" t="s">
        <v>116</v>
      </c>
      <c r="C20" s="90">
        <v>400000000</v>
      </c>
      <c r="D20" s="29"/>
      <c r="E20" s="91">
        <v>124000</v>
      </c>
      <c r="F20" s="107"/>
    </row>
    <row r="21" spans="2:5" ht="18" customHeight="1">
      <c r="B21" s="3" t="s">
        <v>59</v>
      </c>
      <c r="C21" s="33"/>
      <c r="D21" s="14"/>
      <c r="E21" s="89">
        <f>SUM(E18:E20)</f>
        <v>1426935.7338750002</v>
      </c>
    </row>
    <row r="22" spans="2:5" ht="4.5" customHeight="1">
      <c r="B22" s="4"/>
      <c r="C22" s="32"/>
      <c r="D22" s="14"/>
      <c r="E22" s="89"/>
    </row>
    <row r="23" spans="1:5" ht="18" customHeight="1">
      <c r="A23" s="117" t="s">
        <v>74</v>
      </c>
      <c r="B23" s="3" t="s">
        <v>73</v>
      </c>
      <c r="C23" s="32"/>
      <c r="D23" s="14"/>
      <c r="E23" s="93"/>
    </row>
    <row r="24" spans="1:6" ht="18.75" customHeight="1">
      <c r="A24" s="4"/>
      <c r="B24" s="1" t="s">
        <v>112</v>
      </c>
      <c r="C24" s="31"/>
      <c r="D24" s="14"/>
      <c r="E24" s="36">
        <v>4350</v>
      </c>
      <c r="F24" s="107" t="s">
        <v>231</v>
      </c>
    </row>
    <row r="25" spans="2:6" ht="22.5" customHeight="1" thickBot="1">
      <c r="B25" s="5" t="s">
        <v>52</v>
      </c>
      <c r="C25" s="61" t="s">
        <v>71</v>
      </c>
      <c r="D25" s="14"/>
      <c r="E25" s="37">
        <v>8114</v>
      </c>
      <c r="F25" s="107" t="s">
        <v>232</v>
      </c>
    </row>
    <row r="26" spans="2:5" ht="18.75" customHeight="1">
      <c r="B26" s="3" t="s">
        <v>60</v>
      </c>
      <c r="C26" s="32"/>
      <c r="D26" s="14"/>
      <c r="E26" s="38">
        <f>SUM(E24:E25)</f>
        <v>12464</v>
      </c>
    </row>
    <row r="27" spans="2:5" ht="3.75" customHeight="1">
      <c r="B27" s="3"/>
      <c r="C27" s="32"/>
      <c r="D27" s="14"/>
      <c r="E27" s="38"/>
    </row>
    <row r="28" spans="1:5" ht="18" customHeight="1">
      <c r="A28" s="117" t="s">
        <v>76</v>
      </c>
      <c r="B28" s="3" t="s">
        <v>75</v>
      </c>
      <c r="C28" s="31"/>
      <c r="D28" s="14"/>
      <c r="E28" s="36"/>
    </row>
    <row r="29" spans="2:5" ht="18.75" customHeight="1">
      <c r="B29" s="4" t="s">
        <v>108</v>
      </c>
      <c r="C29" s="47"/>
      <c r="D29" s="14"/>
      <c r="E29" s="39">
        <v>400</v>
      </c>
    </row>
    <row r="30" spans="2:6" ht="17.25" customHeight="1">
      <c r="B30" s="3" t="s">
        <v>61</v>
      </c>
      <c r="C30" s="32"/>
      <c r="D30" s="14"/>
      <c r="E30" s="74">
        <f>SUM(E29:E29)</f>
        <v>400</v>
      </c>
      <c r="F30" s="107" t="s">
        <v>209</v>
      </c>
    </row>
    <row r="31" spans="2:5" ht="4.5" customHeight="1">
      <c r="B31" s="26"/>
      <c r="C31" s="32"/>
      <c r="D31" s="14"/>
      <c r="E31" s="74"/>
    </row>
    <row r="32" spans="1:5" ht="17.25" customHeight="1">
      <c r="A32" s="117" t="s">
        <v>80</v>
      </c>
      <c r="B32" s="3" t="s">
        <v>130</v>
      </c>
      <c r="C32" s="59"/>
      <c r="D32" s="14"/>
      <c r="E32" s="39"/>
    </row>
    <row r="33" spans="1:5" ht="18.75" customHeight="1">
      <c r="A33" s="117"/>
      <c r="B33" s="4" t="s">
        <v>135</v>
      </c>
      <c r="C33" s="59" t="s">
        <v>120</v>
      </c>
      <c r="D33" s="14" t="s">
        <v>169</v>
      </c>
      <c r="E33" s="39">
        <v>-5000</v>
      </c>
    </row>
    <row r="34" spans="1:5" ht="18.75" customHeight="1">
      <c r="A34" s="117"/>
      <c r="B34" s="4" t="s">
        <v>199</v>
      </c>
      <c r="C34" s="59" t="s">
        <v>137</v>
      </c>
      <c r="D34" s="14"/>
      <c r="E34" s="39">
        <v>30000</v>
      </c>
    </row>
    <row r="35" spans="1:5" ht="18.75" customHeight="1">
      <c r="A35" s="117"/>
      <c r="B35" s="4" t="s">
        <v>198</v>
      </c>
      <c r="C35" s="59" t="s">
        <v>137</v>
      </c>
      <c r="D35" s="14"/>
      <c r="E35" s="39">
        <v>25000</v>
      </c>
    </row>
    <row r="36" spans="1:5" ht="18.75" customHeight="1">
      <c r="A36" s="117"/>
      <c r="B36" s="4" t="s">
        <v>194</v>
      </c>
      <c r="C36" s="59" t="s">
        <v>137</v>
      </c>
      <c r="D36" s="14"/>
      <c r="E36" s="39">
        <v>80000</v>
      </c>
    </row>
    <row r="37" spans="1:6" ht="18.75" customHeight="1">
      <c r="A37" s="117"/>
      <c r="B37" s="4" t="s">
        <v>201</v>
      </c>
      <c r="C37" s="59" t="s">
        <v>137</v>
      </c>
      <c r="D37" s="14" t="s">
        <v>180</v>
      </c>
      <c r="E37" s="39">
        <v>160000</v>
      </c>
      <c r="F37" s="107" t="s">
        <v>208</v>
      </c>
    </row>
    <row r="38" spans="1:5" ht="6.75" customHeight="1" thickBot="1">
      <c r="A38" s="117"/>
      <c r="B38" s="4"/>
      <c r="C38" s="32"/>
      <c r="D38" s="14"/>
      <c r="E38" s="74"/>
    </row>
    <row r="39" spans="1:6" s="15" customFormat="1" ht="18" customHeight="1" thickBot="1">
      <c r="A39" s="119"/>
      <c r="B39" s="3" t="s">
        <v>11</v>
      </c>
      <c r="C39" s="32"/>
      <c r="D39" s="23"/>
      <c r="E39" s="75">
        <f>SUM(E21,E26,E30,E33,E34,E35,E36,E37)</f>
        <v>1729799.7338750002</v>
      </c>
      <c r="F39" s="107"/>
    </row>
    <row r="40" spans="1:6" s="15" customFormat="1" ht="8.25" customHeight="1">
      <c r="A40" s="119"/>
      <c r="B40" s="3"/>
      <c r="C40" s="32"/>
      <c r="D40" s="23"/>
      <c r="E40" s="93"/>
      <c r="F40" s="107"/>
    </row>
    <row r="41" spans="1:5" ht="24" customHeight="1">
      <c r="A41" s="116" t="s">
        <v>10</v>
      </c>
      <c r="B41" s="4"/>
      <c r="C41" s="31"/>
      <c r="D41" s="14"/>
      <c r="E41" s="36"/>
    </row>
    <row r="42" spans="1:6" s="15" customFormat="1" ht="19.5" customHeight="1">
      <c r="A42" s="117" t="s">
        <v>67</v>
      </c>
      <c r="B42" s="3" t="s">
        <v>78</v>
      </c>
      <c r="C42" s="32"/>
      <c r="D42" s="23"/>
      <c r="E42" s="38"/>
      <c r="F42" s="107"/>
    </row>
    <row r="43" spans="1:5" ht="18.75" customHeight="1">
      <c r="A43" s="115"/>
      <c r="B43" s="4" t="s">
        <v>2</v>
      </c>
      <c r="C43" s="31"/>
      <c r="D43" s="14"/>
      <c r="E43" s="36">
        <v>7000</v>
      </c>
    </row>
    <row r="44" spans="1:7" ht="23.25" customHeight="1">
      <c r="A44" s="115"/>
      <c r="B44" s="4" t="s">
        <v>53</v>
      </c>
      <c r="C44" s="34" t="s">
        <v>151</v>
      </c>
      <c r="D44" s="6" t="s">
        <v>152</v>
      </c>
      <c r="E44" s="36">
        <v>18800</v>
      </c>
      <c r="G44" s="107" t="s">
        <v>211</v>
      </c>
    </row>
    <row r="45" spans="1:5" ht="18.75" customHeight="1">
      <c r="A45" s="115"/>
      <c r="B45" s="4" t="s">
        <v>55</v>
      </c>
      <c r="C45" s="31"/>
      <c r="D45" s="14"/>
      <c r="E45" s="36">
        <v>2000</v>
      </c>
    </row>
    <row r="46" spans="1:5" ht="18.75" customHeight="1">
      <c r="A46" s="115"/>
      <c r="B46" s="4" t="s">
        <v>5</v>
      </c>
      <c r="C46" s="59"/>
      <c r="D46" s="14"/>
      <c r="E46" s="36">
        <v>3000</v>
      </c>
    </row>
    <row r="47" spans="1:6" ht="18.75" customHeight="1">
      <c r="A47" s="115"/>
      <c r="B47" s="4" t="s">
        <v>68</v>
      </c>
      <c r="C47" s="59"/>
      <c r="D47" s="48"/>
      <c r="E47" s="36">
        <v>10500</v>
      </c>
      <c r="F47" s="107" t="s">
        <v>212</v>
      </c>
    </row>
    <row r="48" spans="1:6" s="1" customFormat="1" ht="18.75" customHeight="1">
      <c r="A48" s="115"/>
      <c r="B48" s="4" t="s">
        <v>193</v>
      </c>
      <c r="C48" s="59"/>
      <c r="D48" s="97"/>
      <c r="E48" s="36">
        <v>2000</v>
      </c>
      <c r="F48" s="107"/>
    </row>
    <row r="49" spans="1:6" s="1" customFormat="1" ht="18.75" customHeight="1">
      <c r="A49" s="115"/>
      <c r="B49" s="4" t="s">
        <v>206</v>
      </c>
      <c r="C49" s="59" t="s">
        <v>23</v>
      </c>
      <c r="D49" s="97"/>
      <c r="E49" s="36">
        <v>6000</v>
      </c>
      <c r="F49" s="107"/>
    </row>
    <row r="50" spans="1:6" ht="18.75" customHeight="1">
      <c r="A50" s="115"/>
      <c r="B50" s="4" t="s">
        <v>113</v>
      </c>
      <c r="C50" s="59"/>
      <c r="D50" s="48" t="s">
        <v>170</v>
      </c>
      <c r="E50" s="36">
        <v>2400</v>
      </c>
      <c r="F50" s="110"/>
    </row>
    <row r="51" spans="1:5" ht="18.75" customHeight="1">
      <c r="A51" s="115"/>
      <c r="B51" s="5" t="s">
        <v>43</v>
      </c>
      <c r="C51" s="60"/>
      <c r="D51" s="14"/>
      <c r="E51" s="36">
        <v>12000</v>
      </c>
    </row>
    <row r="52" spans="1:6" ht="18.75" customHeight="1">
      <c r="A52" s="115"/>
      <c r="B52" s="4" t="s">
        <v>44</v>
      </c>
      <c r="C52" s="59"/>
      <c r="D52" s="14"/>
      <c r="E52" s="36">
        <v>5600</v>
      </c>
      <c r="F52" s="107" t="s">
        <v>215</v>
      </c>
    </row>
    <row r="53" spans="1:6" ht="18.75" customHeight="1">
      <c r="A53" s="115"/>
      <c r="B53" s="5" t="s">
        <v>139</v>
      </c>
      <c r="C53" s="61"/>
      <c r="D53" s="14"/>
      <c r="E53" s="36">
        <v>5000</v>
      </c>
      <c r="F53" s="107" t="s">
        <v>216</v>
      </c>
    </row>
    <row r="54" spans="1:6" ht="26.25" customHeight="1">
      <c r="A54" s="115"/>
      <c r="B54" s="4" t="s">
        <v>8</v>
      </c>
      <c r="C54" s="59"/>
      <c r="D54" s="48"/>
      <c r="E54" s="36">
        <v>3400</v>
      </c>
      <c r="F54" s="110" t="s">
        <v>213</v>
      </c>
    </row>
    <row r="55" spans="1:5" ht="18.75" customHeight="1">
      <c r="A55" s="115"/>
      <c r="B55" s="4" t="s">
        <v>111</v>
      </c>
      <c r="C55" s="59"/>
      <c r="D55" s="14"/>
      <c r="E55" s="36">
        <v>4000</v>
      </c>
    </row>
    <row r="56" spans="1:5" ht="18.75" customHeight="1">
      <c r="A56" s="115"/>
      <c r="B56" s="25" t="s">
        <v>129</v>
      </c>
      <c r="C56" s="59" t="s">
        <v>128</v>
      </c>
      <c r="D56" s="14" t="s">
        <v>181</v>
      </c>
      <c r="E56" s="36">
        <v>3500</v>
      </c>
    </row>
    <row r="57" spans="1:5" ht="19.5" customHeight="1">
      <c r="A57" s="115"/>
      <c r="B57" s="3" t="s">
        <v>62</v>
      </c>
      <c r="C57" s="59"/>
      <c r="D57" s="14"/>
      <c r="E57" s="36"/>
    </row>
    <row r="58" spans="1:6" ht="18.75" customHeight="1">
      <c r="A58" s="115"/>
      <c r="B58" s="4" t="s">
        <v>63</v>
      </c>
      <c r="C58" s="62" t="s">
        <v>184</v>
      </c>
      <c r="D58" s="14"/>
      <c r="E58" s="36">
        <v>7000</v>
      </c>
      <c r="F58" s="107" t="s">
        <v>234</v>
      </c>
    </row>
    <row r="59" spans="1:5" ht="18.75" customHeight="1">
      <c r="A59" s="115"/>
      <c r="B59" s="4" t="s">
        <v>64</v>
      </c>
      <c r="C59" s="60"/>
      <c r="D59" s="49"/>
      <c r="E59" s="36">
        <v>10600</v>
      </c>
    </row>
    <row r="60" spans="1:5" ht="18.75" customHeight="1">
      <c r="A60" s="115"/>
      <c r="B60" s="4" t="s">
        <v>145</v>
      </c>
      <c r="C60" s="59" t="s">
        <v>136</v>
      </c>
      <c r="D60" s="14" t="s">
        <v>160</v>
      </c>
      <c r="E60" s="36">
        <v>5000</v>
      </c>
    </row>
    <row r="61" spans="1:5" ht="18.75" customHeight="1">
      <c r="A61" s="115"/>
      <c r="B61" s="4" t="s">
        <v>141</v>
      </c>
      <c r="C61" s="59" t="s">
        <v>153</v>
      </c>
      <c r="D61" s="14"/>
      <c r="E61" s="36">
        <v>12000</v>
      </c>
    </row>
    <row r="62" spans="1:5" ht="18.75" customHeight="1">
      <c r="A62" s="115"/>
      <c r="B62" s="3" t="s">
        <v>65</v>
      </c>
      <c r="C62" s="63"/>
      <c r="D62" s="14"/>
      <c r="E62" s="36"/>
    </row>
    <row r="63" spans="1:5" ht="18.75" customHeight="1">
      <c r="A63" s="115"/>
      <c r="B63" s="4" t="s">
        <v>47</v>
      </c>
      <c r="C63" s="62" t="s">
        <v>133</v>
      </c>
      <c r="D63" s="14"/>
      <c r="E63" s="36">
        <v>1104</v>
      </c>
    </row>
    <row r="64" spans="1:6" ht="18.75" customHeight="1">
      <c r="A64" s="115"/>
      <c r="B64" s="4" t="s">
        <v>48</v>
      </c>
      <c r="C64" s="59" t="s">
        <v>134</v>
      </c>
      <c r="D64" s="14"/>
      <c r="E64" s="36">
        <v>10500</v>
      </c>
      <c r="F64" s="110"/>
    </row>
    <row r="65" spans="1:6" ht="18.75" customHeight="1">
      <c r="A65" s="115"/>
      <c r="B65" s="4" t="s">
        <v>66</v>
      </c>
      <c r="C65" s="59"/>
      <c r="D65" s="48"/>
      <c r="E65" s="36">
        <v>5000</v>
      </c>
      <c r="F65" s="107" t="s">
        <v>233</v>
      </c>
    </row>
    <row r="66" spans="1:5" ht="18.75" customHeight="1">
      <c r="A66" s="115"/>
      <c r="B66" s="4" t="s">
        <v>56</v>
      </c>
      <c r="C66" s="59"/>
      <c r="D66" s="14"/>
      <c r="E66" s="36">
        <v>6000</v>
      </c>
    </row>
    <row r="67" spans="1:5" ht="18.75" customHeight="1">
      <c r="A67" s="115"/>
      <c r="B67" s="4" t="s">
        <v>154</v>
      </c>
      <c r="C67" s="59"/>
      <c r="D67" s="14" t="s">
        <v>155</v>
      </c>
      <c r="E67" s="36">
        <v>5750</v>
      </c>
    </row>
    <row r="68" spans="1:5" ht="18.75" customHeight="1">
      <c r="A68" s="115"/>
      <c r="B68" s="4" t="s">
        <v>138</v>
      </c>
      <c r="C68" s="59" t="s">
        <v>142</v>
      </c>
      <c r="D68" s="14"/>
      <c r="E68" s="36">
        <v>15000</v>
      </c>
    </row>
    <row r="69" spans="1:5" ht="18.75" customHeight="1">
      <c r="A69" s="115"/>
      <c r="B69" s="7" t="s">
        <v>109</v>
      </c>
      <c r="C69" s="64"/>
      <c r="D69" s="14"/>
      <c r="E69" s="92">
        <v>10500</v>
      </c>
    </row>
    <row r="70" spans="1:6" s="15" customFormat="1" ht="18.75" customHeight="1">
      <c r="A70" s="115"/>
      <c r="B70" s="4" t="s">
        <v>9</v>
      </c>
      <c r="C70" s="59" t="s">
        <v>189</v>
      </c>
      <c r="D70" s="14" t="s">
        <v>155</v>
      </c>
      <c r="E70" s="36">
        <v>29068</v>
      </c>
      <c r="F70" s="107" t="s">
        <v>235</v>
      </c>
    </row>
    <row r="71" spans="1:6" s="15" customFormat="1" ht="6" customHeight="1">
      <c r="A71" s="119"/>
      <c r="B71" s="3"/>
      <c r="C71" s="63"/>
      <c r="D71" s="23"/>
      <c r="E71" s="38"/>
      <c r="F71" s="107"/>
    </row>
    <row r="72" spans="2:5" ht="18" customHeight="1">
      <c r="B72" s="3" t="s">
        <v>97</v>
      </c>
      <c r="C72" s="59"/>
      <c r="D72" s="14"/>
      <c r="E72" s="81">
        <f>SUM(E43:E70)</f>
        <v>202722</v>
      </c>
    </row>
    <row r="73" spans="2:5" ht="6.75" customHeight="1">
      <c r="B73" s="4"/>
      <c r="C73" s="59"/>
      <c r="D73" s="14"/>
      <c r="E73" s="38"/>
    </row>
    <row r="74" spans="1:5" ht="18" customHeight="1">
      <c r="A74" s="117" t="s">
        <v>74</v>
      </c>
      <c r="B74" s="2" t="s">
        <v>77</v>
      </c>
      <c r="C74" s="65"/>
      <c r="D74" s="14"/>
      <c r="E74" s="38"/>
    </row>
    <row r="75" spans="1:6" s="15" customFormat="1" ht="18.75" customHeight="1">
      <c r="A75" s="119"/>
      <c r="B75" s="4" t="s">
        <v>45</v>
      </c>
      <c r="C75" s="50"/>
      <c r="D75" s="51"/>
      <c r="E75" s="36"/>
      <c r="F75" s="107"/>
    </row>
    <row r="76" spans="1:6" s="15" customFormat="1" ht="18.75" customHeight="1">
      <c r="A76" s="119"/>
      <c r="B76" s="4" t="s">
        <v>46</v>
      </c>
      <c r="C76" s="50"/>
      <c r="D76" s="51"/>
      <c r="E76" s="94"/>
      <c r="F76" s="107"/>
    </row>
    <row r="77" spans="2:5" ht="19.5" customHeight="1">
      <c r="B77" s="3" t="s">
        <v>98</v>
      </c>
      <c r="C77" s="63"/>
      <c r="D77" s="14"/>
      <c r="E77" s="81">
        <v>642258</v>
      </c>
    </row>
    <row r="78" spans="2:5" ht="6" customHeight="1">
      <c r="B78" s="3"/>
      <c r="C78" s="59"/>
      <c r="D78" s="14"/>
      <c r="E78" s="36"/>
    </row>
    <row r="79" spans="2:5" ht="18.75" customHeight="1">
      <c r="B79" s="4" t="s">
        <v>110</v>
      </c>
      <c r="C79" s="67"/>
      <c r="D79" s="52">
        <v>0.017</v>
      </c>
      <c r="E79" s="36">
        <f>E77*1.5%</f>
        <v>9633.869999999999</v>
      </c>
    </row>
    <row r="80" spans="1:6" s="15" customFormat="1" ht="18.75" customHeight="1">
      <c r="A80" s="119"/>
      <c r="B80" s="4" t="s">
        <v>132</v>
      </c>
      <c r="C80" s="68"/>
      <c r="D80" s="14"/>
      <c r="E80" s="36">
        <v>5000</v>
      </c>
      <c r="F80" s="107"/>
    </row>
    <row r="81" spans="1:6" s="15" customFormat="1" ht="18.75" customHeight="1">
      <c r="A81" s="119"/>
      <c r="B81" s="4" t="s">
        <v>171</v>
      </c>
      <c r="C81" s="68"/>
      <c r="D81" s="14" t="s">
        <v>168</v>
      </c>
      <c r="E81" s="36">
        <v>4000</v>
      </c>
      <c r="F81" s="107"/>
    </row>
    <row r="82" spans="1:6" ht="18.75" customHeight="1">
      <c r="A82" s="20"/>
      <c r="B82" s="4" t="s">
        <v>39</v>
      </c>
      <c r="C82" s="62"/>
      <c r="D82" s="14"/>
      <c r="E82" s="36">
        <v>39059</v>
      </c>
      <c r="F82" s="107" t="s">
        <v>236</v>
      </c>
    </row>
    <row r="83" spans="2:5" ht="18.75" customHeight="1">
      <c r="B83" s="4" t="s">
        <v>131</v>
      </c>
      <c r="C83" s="59"/>
      <c r="D83" s="14" t="s">
        <v>172</v>
      </c>
      <c r="E83" s="36">
        <v>11000</v>
      </c>
    </row>
    <row r="84" spans="2:6" ht="23.25" customHeight="1">
      <c r="B84" s="4" t="s">
        <v>13</v>
      </c>
      <c r="C84" s="59" t="s">
        <v>190</v>
      </c>
      <c r="D84" s="14"/>
      <c r="E84" s="36">
        <v>45000</v>
      </c>
      <c r="F84" s="110"/>
    </row>
    <row r="85" spans="2:5" ht="8.25" customHeight="1">
      <c r="B85" s="4"/>
      <c r="C85" s="59"/>
      <c r="D85" s="14"/>
      <c r="E85" s="36"/>
    </row>
    <row r="86" spans="2:5" ht="17.25" customHeight="1">
      <c r="B86" s="3" t="s">
        <v>99</v>
      </c>
      <c r="C86" s="60"/>
      <c r="D86" s="14" t="s">
        <v>166</v>
      </c>
      <c r="E86" s="81">
        <f>SUM(E77:E84)</f>
        <v>755950.87</v>
      </c>
    </row>
    <row r="87" spans="2:5" ht="6.75" customHeight="1">
      <c r="B87" s="4"/>
      <c r="C87" s="59"/>
      <c r="D87" s="14"/>
      <c r="E87" s="38"/>
    </row>
    <row r="88" spans="1:5" ht="21.75" customHeight="1">
      <c r="A88" s="117" t="s">
        <v>76</v>
      </c>
      <c r="B88" s="3" t="s">
        <v>79</v>
      </c>
      <c r="C88" s="59"/>
      <c r="D88" s="14"/>
      <c r="E88" s="38"/>
    </row>
    <row r="89" spans="2:5" ht="18" customHeight="1">
      <c r="B89" s="4" t="s">
        <v>124</v>
      </c>
      <c r="C89" s="69">
        <v>0.0765</v>
      </c>
      <c r="D89" s="14" t="s">
        <v>157</v>
      </c>
      <c r="E89" s="40">
        <f>SUM(E77,E79,E80,E81,E82,E83,E84)*7.65%+2000</f>
        <v>59830.241555</v>
      </c>
    </row>
    <row r="90" spans="2:6" ht="18.75" customHeight="1">
      <c r="B90" s="4" t="s">
        <v>12</v>
      </c>
      <c r="C90" s="59"/>
      <c r="D90" s="48"/>
      <c r="E90" s="40">
        <v>2070</v>
      </c>
      <c r="F90" s="110"/>
    </row>
    <row r="91" spans="1:229" ht="18.75" customHeight="1">
      <c r="A91" s="20"/>
      <c r="B91" s="5" t="s">
        <v>93</v>
      </c>
      <c r="C91" s="59" t="s">
        <v>182</v>
      </c>
      <c r="D91" s="53" t="s">
        <v>183</v>
      </c>
      <c r="E91" s="40">
        <v>74100</v>
      </c>
      <c r="G91" s="20"/>
      <c r="H91" s="18"/>
      <c r="I91" s="21"/>
      <c r="J91" s="22"/>
      <c r="K91" s="14"/>
      <c r="L91" s="23"/>
      <c r="M91" s="22"/>
      <c r="N91" s="24"/>
      <c r="O91" s="20"/>
      <c r="P91" s="18"/>
      <c r="Q91" s="21"/>
      <c r="R91" s="22"/>
      <c r="S91" s="14"/>
      <c r="T91" s="23"/>
      <c r="U91" s="22"/>
      <c r="V91" s="24"/>
      <c r="W91" s="20"/>
      <c r="X91" s="18"/>
      <c r="Y91" s="21"/>
      <c r="Z91" s="22"/>
      <c r="AA91" s="14"/>
      <c r="AB91" s="23"/>
      <c r="AC91" s="22"/>
      <c r="AD91" s="24"/>
      <c r="AE91" s="20"/>
      <c r="AF91" s="18"/>
      <c r="AG91" s="21"/>
      <c r="AH91" s="22"/>
      <c r="AI91" s="14"/>
      <c r="AJ91" s="23"/>
      <c r="AK91" s="22"/>
      <c r="AL91" s="24"/>
      <c r="AM91" s="20"/>
      <c r="AN91" s="18"/>
      <c r="AO91" s="21"/>
      <c r="AP91" s="22"/>
      <c r="AQ91" s="14"/>
      <c r="AR91" s="23"/>
      <c r="AS91" s="22"/>
      <c r="AT91" s="24"/>
      <c r="AU91" s="20"/>
      <c r="AV91" s="18"/>
      <c r="AW91" s="21"/>
      <c r="AX91" s="22"/>
      <c r="AY91" s="14"/>
      <c r="AZ91" s="23"/>
      <c r="BA91" s="22"/>
      <c r="BB91" s="24"/>
      <c r="BC91" s="20"/>
      <c r="BD91" s="18"/>
      <c r="BE91" s="21"/>
      <c r="BF91" s="22"/>
      <c r="BG91" s="14"/>
      <c r="BH91" s="23"/>
      <c r="BI91" s="22"/>
      <c r="BJ91" s="24"/>
      <c r="BK91" s="20"/>
      <c r="BL91" s="18"/>
      <c r="BM91" s="21"/>
      <c r="BN91" s="22"/>
      <c r="BO91" s="14"/>
      <c r="BP91" s="23"/>
      <c r="BQ91" s="22"/>
      <c r="BR91" s="24"/>
      <c r="BS91" s="20"/>
      <c r="BT91" s="18"/>
      <c r="BU91" s="21"/>
      <c r="BV91" s="22"/>
      <c r="BW91" s="14"/>
      <c r="BX91" s="23"/>
      <c r="BY91" s="22"/>
      <c r="BZ91" s="24"/>
      <c r="CA91" s="20"/>
      <c r="CB91" s="18"/>
      <c r="CC91" s="21"/>
      <c r="CD91" s="22"/>
      <c r="CE91" s="14"/>
      <c r="CF91" s="23"/>
      <c r="CG91" s="22"/>
      <c r="CH91" s="24"/>
      <c r="CI91" s="20"/>
      <c r="CJ91" s="18"/>
      <c r="CK91" s="21"/>
      <c r="CL91" s="22"/>
      <c r="CM91" s="14"/>
      <c r="CN91" s="23"/>
      <c r="CO91" s="22">
        <v>49000</v>
      </c>
      <c r="CP91" s="24" t="s">
        <v>94</v>
      </c>
      <c r="CQ91" s="20">
        <v>6151.1</v>
      </c>
      <c r="CR91" s="18" t="s">
        <v>93</v>
      </c>
      <c r="CS91" s="21"/>
      <c r="CT91" s="22">
        <v>48000</v>
      </c>
      <c r="CU91" s="14"/>
      <c r="CV91" s="23"/>
      <c r="CW91" s="22">
        <v>49000</v>
      </c>
      <c r="CX91" s="24" t="s">
        <v>94</v>
      </c>
      <c r="CY91" s="20">
        <v>6151.1</v>
      </c>
      <c r="CZ91" s="18" t="s">
        <v>93</v>
      </c>
      <c r="DA91" s="21"/>
      <c r="DB91" s="22">
        <v>48000</v>
      </c>
      <c r="DC91" s="14"/>
      <c r="DD91" s="23"/>
      <c r="DE91" s="22">
        <v>49000</v>
      </c>
      <c r="DF91" s="24" t="s">
        <v>94</v>
      </c>
      <c r="DG91" s="20">
        <v>6151.1</v>
      </c>
      <c r="DH91" s="18" t="s">
        <v>93</v>
      </c>
      <c r="DI91" s="21"/>
      <c r="DJ91" s="22">
        <v>48000</v>
      </c>
      <c r="DK91" s="14"/>
      <c r="DL91" s="23"/>
      <c r="DM91" s="22">
        <v>49000</v>
      </c>
      <c r="DN91" s="24" t="s">
        <v>94</v>
      </c>
      <c r="DO91" s="20">
        <v>6151.1</v>
      </c>
      <c r="DP91" s="18" t="s">
        <v>93</v>
      </c>
      <c r="DQ91" s="21"/>
      <c r="DR91" s="22">
        <v>48000</v>
      </c>
      <c r="DS91" s="14"/>
      <c r="DT91" s="23"/>
      <c r="DU91" s="22">
        <v>49000</v>
      </c>
      <c r="DV91" s="24" t="s">
        <v>94</v>
      </c>
      <c r="DW91" s="20">
        <v>6151.1</v>
      </c>
      <c r="DX91" s="18" t="s">
        <v>93</v>
      </c>
      <c r="DY91" s="21"/>
      <c r="DZ91" s="22">
        <v>48000</v>
      </c>
      <c r="EA91" s="14"/>
      <c r="EB91" s="23"/>
      <c r="EC91" s="22">
        <v>49000</v>
      </c>
      <c r="ED91" s="24" t="s">
        <v>94</v>
      </c>
      <c r="EE91" s="20">
        <v>6151.1</v>
      </c>
      <c r="EF91" s="18" t="s">
        <v>93</v>
      </c>
      <c r="EG91" s="21"/>
      <c r="EH91" s="22">
        <v>48000</v>
      </c>
      <c r="EI91" s="14"/>
      <c r="EJ91" s="23"/>
      <c r="EK91" s="22">
        <v>49000</v>
      </c>
      <c r="EL91" s="24" t="s">
        <v>94</v>
      </c>
      <c r="EM91" s="20">
        <v>6151.1</v>
      </c>
      <c r="EN91" s="18" t="s">
        <v>93</v>
      </c>
      <c r="EO91" s="21"/>
      <c r="EP91" s="22">
        <v>48000</v>
      </c>
      <c r="EQ91" s="14"/>
      <c r="ER91" s="23"/>
      <c r="ES91" s="22">
        <v>49000</v>
      </c>
      <c r="ET91" s="24" t="s">
        <v>94</v>
      </c>
      <c r="EU91" s="20">
        <v>6151.1</v>
      </c>
      <c r="EV91" s="18" t="s">
        <v>93</v>
      </c>
      <c r="EW91" s="21"/>
      <c r="EX91" s="22">
        <v>48000</v>
      </c>
      <c r="EY91" s="14"/>
      <c r="EZ91" s="23"/>
      <c r="FA91" s="22">
        <v>49000</v>
      </c>
      <c r="FB91" s="24" t="s">
        <v>94</v>
      </c>
      <c r="FC91" s="20">
        <v>6151.1</v>
      </c>
      <c r="FD91" s="18" t="s">
        <v>93</v>
      </c>
      <c r="FE91" s="21"/>
      <c r="FF91" s="22">
        <v>48000</v>
      </c>
      <c r="FG91" s="14"/>
      <c r="FH91" s="23"/>
      <c r="FI91" s="22">
        <v>49000</v>
      </c>
      <c r="FJ91" s="24" t="s">
        <v>94</v>
      </c>
      <c r="FK91" s="20">
        <v>6151.1</v>
      </c>
      <c r="FL91" s="18" t="s">
        <v>93</v>
      </c>
      <c r="FM91" s="21"/>
      <c r="FN91" s="22">
        <v>48000</v>
      </c>
      <c r="FO91" s="14"/>
      <c r="FP91" s="23"/>
      <c r="FQ91" s="22">
        <v>49000</v>
      </c>
      <c r="FR91" s="24" t="s">
        <v>94</v>
      </c>
      <c r="FS91" s="20">
        <v>6151.1</v>
      </c>
      <c r="FT91" s="18" t="s">
        <v>93</v>
      </c>
      <c r="FU91" s="21"/>
      <c r="FV91" s="22">
        <v>48000</v>
      </c>
      <c r="FW91" s="14"/>
      <c r="FX91" s="23"/>
      <c r="FY91" s="22">
        <v>49000</v>
      </c>
      <c r="FZ91" s="24" t="s">
        <v>94</v>
      </c>
      <c r="GA91" s="20">
        <v>6151.1</v>
      </c>
      <c r="GB91" s="18" t="s">
        <v>93</v>
      </c>
      <c r="GC91" s="21"/>
      <c r="GD91" s="22">
        <v>48000</v>
      </c>
      <c r="GE91" s="14"/>
      <c r="GF91" s="23"/>
      <c r="GG91" s="22">
        <v>49000</v>
      </c>
      <c r="GH91" s="24" t="s">
        <v>94</v>
      </c>
      <c r="GI91" s="20">
        <v>6151.1</v>
      </c>
      <c r="GJ91" s="18" t="s">
        <v>93</v>
      </c>
      <c r="GK91" s="21"/>
      <c r="GL91" s="22">
        <v>48000</v>
      </c>
      <c r="GM91" s="14"/>
      <c r="GN91" s="23"/>
      <c r="GO91" s="22">
        <v>49000</v>
      </c>
      <c r="GP91" s="24" t="s">
        <v>94</v>
      </c>
      <c r="GQ91" s="20">
        <v>6151.1</v>
      </c>
      <c r="GR91" s="18" t="s">
        <v>93</v>
      </c>
      <c r="GS91" s="21"/>
      <c r="GT91" s="22">
        <v>48000</v>
      </c>
      <c r="GU91" s="14"/>
      <c r="GV91" s="23"/>
      <c r="GW91" s="22">
        <v>49000</v>
      </c>
      <c r="GX91" s="24" t="s">
        <v>94</v>
      </c>
      <c r="GY91" s="20">
        <v>6151.1</v>
      </c>
      <c r="GZ91" s="18" t="s">
        <v>93</v>
      </c>
      <c r="HA91" s="21"/>
      <c r="HB91" s="22">
        <v>48000</v>
      </c>
      <c r="HC91" s="14"/>
      <c r="HD91" s="23"/>
      <c r="HE91" s="22">
        <v>49000</v>
      </c>
      <c r="HF91" s="24" t="s">
        <v>94</v>
      </c>
      <c r="HG91" s="20">
        <v>6151.1</v>
      </c>
      <c r="HH91" s="18" t="s">
        <v>93</v>
      </c>
      <c r="HI91" s="21"/>
      <c r="HJ91" s="22">
        <v>48000</v>
      </c>
      <c r="HK91" s="14"/>
      <c r="HL91" s="23"/>
      <c r="HM91" s="22">
        <v>49000</v>
      </c>
      <c r="HN91" s="24" t="s">
        <v>94</v>
      </c>
      <c r="HO91" s="20">
        <v>6151.1</v>
      </c>
      <c r="HP91" s="18" t="s">
        <v>93</v>
      </c>
      <c r="HQ91" s="21"/>
      <c r="HR91" s="22">
        <v>48000</v>
      </c>
      <c r="HS91" s="14"/>
      <c r="HT91" s="23"/>
      <c r="HU91" s="22"/>
    </row>
    <row r="92" spans="1:5" ht="21" customHeight="1">
      <c r="A92" s="20"/>
      <c r="B92" s="5" t="s">
        <v>146</v>
      </c>
      <c r="C92" s="59" t="s">
        <v>191</v>
      </c>
      <c r="D92" s="14"/>
      <c r="E92" s="40">
        <v>10000</v>
      </c>
    </row>
    <row r="93" spans="2:6" ht="21" customHeight="1">
      <c r="B93" s="5" t="s">
        <v>147</v>
      </c>
      <c r="C93" s="59" t="s">
        <v>143</v>
      </c>
      <c r="D93" s="14"/>
      <c r="E93" s="40">
        <v>13750</v>
      </c>
      <c r="F93" s="110" t="s">
        <v>217</v>
      </c>
    </row>
    <row r="94" spans="2:5" ht="18" customHeight="1">
      <c r="B94" s="5" t="s">
        <v>148</v>
      </c>
      <c r="C94" s="59" t="s">
        <v>144</v>
      </c>
      <c r="D94" s="14"/>
      <c r="E94" s="40">
        <v>12500</v>
      </c>
    </row>
    <row r="95" spans="2:5" ht="18" customHeight="1">
      <c r="B95" s="5" t="s">
        <v>149</v>
      </c>
      <c r="C95" s="66" t="s">
        <v>150</v>
      </c>
      <c r="D95" s="14" t="s">
        <v>156</v>
      </c>
      <c r="E95" s="40">
        <v>2000</v>
      </c>
    </row>
    <row r="96" spans="2:5" ht="18" customHeight="1">
      <c r="B96" s="4" t="s">
        <v>6</v>
      </c>
      <c r="C96" s="59" t="s">
        <v>7</v>
      </c>
      <c r="D96" s="14" t="s">
        <v>159</v>
      </c>
      <c r="E96" s="40">
        <v>3600</v>
      </c>
    </row>
    <row r="97" spans="1:6" s="19" customFormat="1" ht="18" customHeight="1">
      <c r="A97" s="120"/>
      <c r="B97" s="5" t="s">
        <v>21</v>
      </c>
      <c r="C97" s="69">
        <v>0.075</v>
      </c>
      <c r="D97" s="14" t="s">
        <v>158</v>
      </c>
      <c r="E97" s="95">
        <v>55000</v>
      </c>
      <c r="F97" s="110"/>
    </row>
    <row r="98" spans="2:5" ht="6" customHeight="1">
      <c r="B98" s="4"/>
      <c r="C98" s="59"/>
      <c r="D98" s="14"/>
      <c r="E98" s="36"/>
    </row>
    <row r="99" spans="2:5" ht="18" customHeight="1">
      <c r="B99" s="3" t="s">
        <v>100</v>
      </c>
      <c r="C99" s="59"/>
      <c r="D99" s="14"/>
      <c r="E99" s="81">
        <f>SUM(E89:E97)</f>
        <v>232850.24155500002</v>
      </c>
    </row>
    <row r="100" spans="2:5" ht="6" customHeight="1">
      <c r="B100" s="4"/>
      <c r="C100" s="59"/>
      <c r="D100" s="14"/>
      <c r="E100" s="38"/>
    </row>
    <row r="101" spans="1:5" ht="18" customHeight="1">
      <c r="A101" s="121" t="s">
        <v>80</v>
      </c>
      <c r="B101" s="3" t="s">
        <v>81</v>
      </c>
      <c r="C101" s="59"/>
      <c r="D101" s="14"/>
      <c r="E101" s="38"/>
    </row>
    <row r="102" spans="2:5" ht="18" customHeight="1">
      <c r="B102" s="4" t="s">
        <v>1</v>
      </c>
      <c r="C102" s="59" t="s">
        <v>40</v>
      </c>
      <c r="D102" s="14"/>
      <c r="E102" s="36">
        <v>12000</v>
      </c>
    </row>
    <row r="103" spans="2:6" ht="18" customHeight="1">
      <c r="B103" s="5" t="s">
        <v>57</v>
      </c>
      <c r="C103" s="59" t="s">
        <v>54</v>
      </c>
      <c r="D103" s="14"/>
      <c r="E103" s="36">
        <v>15500</v>
      </c>
      <c r="F103" s="110"/>
    </row>
    <row r="104" spans="2:6" ht="18" customHeight="1">
      <c r="B104" s="5" t="s">
        <v>207</v>
      </c>
      <c r="C104" s="59"/>
      <c r="D104" s="14"/>
      <c r="E104" s="36">
        <v>5000</v>
      </c>
      <c r="F104" s="110" t="s">
        <v>218</v>
      </c>
    </row>
    <row r="105" spans="2:6" ht="18" customHeight="1">
      <c r="B105" s="4" t="s">
        <v>58</v>
      </c>
      <c r="C105" s="59" t="s">
        <v>42</v>
      </c>
      <c r="D105" s="14" t="s">
        <v>176</v>
      </c>
      <c r="E105" s="36">
        <v>86800</v>
      </c>
      <c r="F105" s="107" t="s">
        <v>237</v>
      </c>
    </row>
    <row r="106" spans="1:6" s="1" customFormat="1" ht="18" customHeight="1">
      <c r="A106" s="28"/>
      <c r="B106" s="4" t="s">
        <v>192</v>
      </c>
      <c r="C106" s="59"/>
      <c r="D106" s="6"/>
      <c r="E106" s="36">
        <v>40000</v>
      </c>
      <c r="F106" s="107" t="s">
        <v>219</v>
      </c>
    </row>
    <row r="107" spans="1:6" s="1" customFormat="1" ht="18" customHeight="1">
      <c r="A107" s="20"/>
      <c r="B107" s="4" t="s">
        <v>200</v>
      </c>
      <c r="C107" s="59"/>
      <c r="D107" s="6"/>
      <c r="E107" s="36">
        <v>15278</v>
      </c>
      <c r="F107" s="107" t="s">
        <v>220</v>
      </c>
    </row>
    <row r="108" spans="2:5" ht="6" customHeight="1">
      <c r="B108" s="4"/>
      <c r="C108" s="59"/>
      <c r="D108" s="14"/>
      <c r="E108" s="36"/>
    </row>
    <row r="109" spans="2:5" ht="18" customHeight="1">
      <c r="B109" s="3" t="s">
        <v>101</v>
      </c>
      <c r="C109" s="59"/>
      <c r="D109" s="14"/>
      <c r="E109" s="81">
        <f>SUM(E102:E107)</f>
        <v>174578</v>
      </c>
    </row>
    <row r="110" spans="1:5" ht="7.5" customHeight="1">
      <c r="A110" s="122"/>
      <c r="B110" s="4"/>
      <c r="C110" s="59"/>
      <c r="D110" s="14"/>
      <c r="E110" s="38"/>
    </row>
    <row r="111" spans="1:6" s="15" customFormat="1" ht="18.75" customHeight="1">
      <c r="A111" s="117" t="s">
        <v>82</v>
      </c>
      <c r="B111" s="3" t="s">
        <v>83</v>
      </c>
      <c r="C111" s="63"/>
      <c r="D111" s="23"/>
      <c r="E111" s="38"/>
      <c r="F111" s="107"/>
    </row>
    <row r="112" spans="1:5" ht="18" customHeight="1">
      <c r="A112" s="115"/>
      <c r="B112" s="2" t="s">
        <v>185</v>
      </c>
      <c r="C112" s="63"/>
      <c r="D112" s="14"/>
      <c r="E112" s="38"/>
    </row>
    <row r="113" spans="1:5" ht="18" customHeight="1">
      <c r="A113" s="123"/>
      <c r="B113" s="1" t="s">
        <v>202</v>
      </c>
      <c r="C113" s="61"/>
      <c r="D113" s="48" t="s">
        <v>179</v>
      </c>
      <c r="E113" s="36">
        <v>160000</v>
      </c>
    </row>
    <row r="114" spans="1:6" ht="18" customHeight="1">
      <c r="A114" s="13"/>
      <c r="B114" s="1" t="s">
        <v>203</v>
      </c>
      <c r="C114" s="59"/>
      <c r="D114" s="14"/>
      <c r="E114" s="36">
        <v>5500</v>
      </c>
      <c r="F114" s="107" t="s">
        <v>221</v>
      </c>
    </row>
    <row r="115" spans="1:5" ht="18" customHeight="1">
      <c r="A115" s="123"/>
      <c r="B115" s="1" t="s">
        <v>204</v>
      </c>
      <c r="C115" s="61"/>
      <c r="D115" s="14"/>
      <c r="E115" s="36">
        <v>4000</v>
      </c>
    </row>
    <row r="116" spans="1:5" ht="18" customHeight="1">
      <c r="A116" s="115"/>
      <c r="B116" s="1" t="s">
        <v>187</v>
      </c>
      <c r="C116" s="63"/>
      <c r="D116" s="14"/>
      <c r="E116" s="36">
        <v>11500</v>
      </c>
    </row>
    <row r="117" spans="1:5" ht="18" customHeight="1">
      <c r="A117" s="123"/>
      <c r="B117" s="1" t="s">
        <v>127</v>
      </c>
      <c r="C117" s="61" t="s">
        <v>196</v>
      </c>
      <c r="D117" s="14" t="s">
        <v>178</v>
      </c>
      <c r="E117" s="36">
        <v>20000</v>
      </c>
    </row>
    <row r="118" spans="1:5" ht="18" customHeight="1">
      <c r="A118" s="123"/>
      <c r="B118" s="4" t="s">
        <v>125</v>
      </c>
      <c r="C118" s="59"/>
      <c r="D118" s="14"/>
      <c r="E118" s="36">
        <v>4000</v>
      </c>
    </row>
    <row r="119" spans="1:5" ht="5.25" customHeight="1">
      <c r="A119" s="123"/>
      <c r="B119" s="4"/>
      <c r="C119" s="59"/>
      <c r="D119" s="14"/>
      <c r="E119" s="36"/>
    </row>
    <row r="120" spans="1:5" ht="18" customHeight="1">
      <c r="A120" s="122"/>
      <c r="B120" s="2" t="s">
        <v>186</v>
      </c>
      <c r="C120" s="59"/>
      <c r="D120" s="14"/>
      <c r="E120" s="11">
        <f>SUM(E113:E118)</f>
        <v>205000</v>
      </c>
    </row>
    <row r="121" spans="1:5" ht="6" customHeight="1">
      <c r="A121" s="122"/>
      <c r="B121" s="4"/>
      <c r="C121" s="59"/>
      <c r="D121" s="14"/>
      <c r="E121" s="38"/>
    </row>
    <row r="122" spans="2:5" ht="18" customHeight="1">
      <c r="B122" s="8" t="s">
        <v>30</v>
      </c>
      <c r="C122" s="63"/>
      <c r="D122" s="14"/>
      <c r="E122" s="38"/>
    </row>
    <row r="123" spans="2:6" ht="18.75" customHeight="1">
      <c r="B123" s="5" t="s">
        <v>84</v>
      </c>
      <c r="C123" s="59"/>
      <c r="D123" s="48" t="s">
        <v>167</v>
      </c>
      <c r="E123" s="36">
        <v>500</v>
      </c>
      <c r="F123" s="110"/>
    </row>
    <row r="124" spans="2:5" ht="18.75" customHeight="1">
      <c r="B124" s="5" t="s">
        <v>85</v>
      </c>
      <c r="C124" s="59"/>
      <c r="D124" s="14"/>
      <c r="E124" s="36">
        <v>10000</v>
      </c>
    </row>
    <row r="125" spans="1:5" ht="18.75" customHeight="1">
      <c r="A125" s="123"/>
      <c r="B125" s="4" t="s">
        <v>86</v>
      </c>
      <c r="C125" s="59"/>
      <c r="D125" s="14"/>
      <c r="E125" s="36">
        <v>5250</v>
      </c>
    </row>
    <row r="126" spans="1:5" ht="18.75" customHeight="1">
      <c r="A126" s="123"/>
      <c r="B126" s="4" t="s">
        <v>127</v>
      </c>
      <c r="C126" s="59"/>
      <c r="D126" s="14" t="s">
        <v>173</v>
      </c>
      <c r="E126" s="36">
        <v>7000</v>
      </c>
    </row>
    <row r="127" spans="1:5" ht="18.75" customHeight="1">
      <c r="A127" s="123"/>
      <c r="B127" s="4" t="s">
        <v>125</v>
      </c>
      <c r="C127" s="59"/>
      <c r="D127" s="14"/>
      <c r="E127" s="36">
        <v>1250</v>
      </c>
    </row>
    <row r="128" spans="1:5" ht="7.5" customHeight="1">
      <c r="A128" s="123"/>
      <c r="B128" s="3"/>
      <c r="C128" s="63"/>
      <c r="D128" s="14"/>
      <c r="E128" s="38"/>
    </row>
    <row r="129" spans="1:6" s="15" customFormat="1" ht="18" customHeight="1">
      <c r="A129" s="124"/>
      <c r="B129" s="3" t="s">
        <v>102</v>
      </c>
      <c r="C129" s="63"/>
      <c r="D129" s="23"/>
      <c r="E129" s="81">
        <f>SUM(E123:E127)</f>
        <v>24000</v>
      </c>
      <c r="F129" s="107"/>
    </row>
    <row r="130" spans="2:5" ht="5.25" customHeight="1">
      <c r="B130" s="3"/>
      <c r="C130" s="59"/>
      <c r="D130" s="14"/>
      <c r="E130" s="38"/>
    </row>
    <row r="131" spans="2:5" ht="20.25" customHeight="1">
      <c r="B131" s="3" t="s">
        <v>38</v>
      </c>
      <c r="C131" s="59"/>
      <c r="D131" s="14"/>
      <c r="E131" s="38"/>
    </row>
    <row r="132" spans="1:5" ht="18.75" customHeight="1">
      <c r="A132" s="123"/>
      <c r="B132" s="4" t="s">
        <v>49</v>
      </c>
      <c r="C132" s="59"/>
      <c r="D132" s="14" t="s">
        <v>161</v>
      </c>
      <c r="E132" s="36">
        <v>3000</v>
      </c>
    </row>
    <row r="133" spans="1:5" ht="18.75" customHeight="1">
      <c r="A133" s="123"/>
      <c r="B133" s="4" t="s">
        <v>50</v>
      </c>
      <c r="C133" s="59"/>
      <c r="D133" s="14" t="s">
        <v>162</v>
      </c>
      <c r="E133" s="36">
        <v>9000</v>
      </c>
    </row>
    <row r="134" spans="1:5" ht="18.75" customHeight="1">
      <c r="A134" s="123"/>
      <c r="B134" s="4" t="s">
        <v>51</v>
      </c>
      <c r="C134" s="59"/>
      <c r="D134" s="14" t="s">
        <v>163</v>
      </c>
      <c r="E134" s="36">
        <v>5000</v>
      </c>
    </row>
    <row r="135" spans="1:13" ht="18.75" customHeight="1">
      <c r="A135" s="125"/>
      <c r="B135" s="1" t="s">
        <v>127</v>
      </c>
      <c r="C135" s="61"/>
      <c r="D135" s="14" t="s">
        <v>164</v>
      </c>
      <c r="E135" s="36">
        <v>4500</v>
      </c>
      <c r="F135" s="107" t="s">
        <v>222</v>
      </c>
      <c r="G135" s="135"/>
      <c r="H135" s="136"/>
      <c r="I135" s="136"/>
      <c r="J135" s="136"/>
      <c r="K135" s="136"/>
      <c r="L135" s="136"/>
      <c r="M135" s="136"/>
    </row>
    <row r="136" spans="1:5" ht="18.75" customHeight="1">
      <c r="A136" s="123"/>
      <c r="B136" s="1" t="s">
        <v>125</v>
      </c>
      <c r="C136" s="61"/>
      <c r="D136" s="14"/>
      <c r="E136" s="36">
        <v>2500</v>
      </c>
    </row>
    <row r="137" spans="2:5" ht="6" customHeight="1">
      <c r="B137" s="4"/>
      <c r="C137" s="59"/>
      <c r="D137" s="14"/>
      <c r="E137" s="36"/>
    </row>
    <row r="138" spans="1:6" s="15" customFormat="1" ht="18" customHeight="1">
      <c r="A138" s="119"/>
      <c r="B138" s="3" t="s">
        <v>103</v>
      </c>
      <c r="C138" s="63"/>
      <c r="D138" s="23"/>
      <c r="E138" s="81">
        <f>SUM(E132:E136)</f>
        <v>24000</v>
      </c>
      <c r="F138" s="107"/>
    </row>
    <row r="139" spans="1:6" s="15" customFormat="1" ht="7.5" customHeight="1">
      <c r="A139" s="119"/>
      <c r="B139" s="3"/>
      <c r="C139" s="63"/>
      <c r="D139" s="23"/>
      <c r="E139" s="38"/>
      <c r="F139" s="107"/>
    </row>
    <row r="140" spans="1:6" s="15" customFormat="1" ht="20.25" customHeight="1">
      <c r="A140" s="119"/>
      <c r="B140" s="3" t="s">
        <v>114</v>
      </c>
      <c r="C140" s="63"/>
      <c r="D140" s="23"/>
      <c r="E140" s="38"/>
      <c r="F140" s="107"/>
    </row>
    <row r="141" spans="1:6" s="15" customFormat="1" ht="18.75" customHeight="1">
      <c r="A141" s="119"/>
      <c r="B141" s="4" t="s">
        <v>127</v>
      </c>
      <c r="C141" s="59"/>
      <c r="D141" s="14" t="s">
        <v>165</v>
      </c>
      <c r="E141" s="36">
        <v>15000</v>
      </c>
      <c r="F141" s="110" t="s">
        <v>226</v>
      </c>
    </row>
    <row r="142" spans="2:10" ht="18.75" customHeight="1">
      <c r="B142" s="4" t="s">
        <v>127</v>
      </c>
      <c r="C142" s="60"/>
      <c r="D142" s="14"/>
      <c r="E142" s="36">
        <v>5000</v>
      </c>
      <c r="F142" s="107" t="s">
        <v>223</v>
      </c>
      <c r="G142" s="137" t="s">
        <v>224</v>
      </c>
      <c r="H142" s="138"/>
      <c r="I142" s="138"/>
      <c r="J142" s="138"/>
    </row>
    <row r="143" spans="2:10" ht="30.75" customHeight="1">
      <c r="B143" s="4" t="s">
        <v>127</v>
      </c>
      <c r="C143" s="60"/>
      <c r="D143" s="14"/>
      <c r="E143" s="36">
        <v>10000</v>
      </c>
      <c r="F143" s="110" t="s">
        <v>238</v>
      </c>
      <c r="G143" s="137" t="s">
        <v>225</v>
      </c>
      <c r="H143" s="138"/>
      <c r="I143" s="138"/>
      <c r="J143" s="138"/>
    </row>
    <row r="144" spans="2:6" ht="18.75" customHeight="1">
      <c r="B144" s="4" t="s">
        <v>36</v>
      </c>
      <c r="C144" s="60"/>
      <c r="D144" s="14"/>
      <c r="E144" s="36">
        <v>20550</v>
      </c>
      <c r="F144" s="107" t="s">
        <v>214</v>
      </c>
    </row>
    <row r="145" spans="1:6" ht="18.75" customHeight="1">
      <c r="A145" s="20"/>
      <c r="B145" s="4" t="s">
        <v>205</v>
      </c>
      <c r="C145" s="60"/>
      <c r="D145" s="14"/>
      <c r="E145" s="36">
        <v>57000</v>
      </c>
      <c r="F145" s="110" t="s">
        <v>227</v>
      </c>
    </row>
    <row r="146" spans="2:5" ht="18.75" customHeight="1">
      <c r="B146" s="4" t="s">
        <v>125</v>
      </c>
      <c r="C146" s="60"/>
      <c r="D146" s="14"/>
      <c r="E146" s="36">
        <v>3000</v>
      </c>
    </row>
    <row r="147" spans="2:5" ht="6.75" customHeight="1">
      <c r="B147" s="4"/>
      <c r="C147" s="59"/>
      <c r="D147" s="14"/>
      <c r="E147" s="36"/>
    </row>
    <row r="148" spans="1:6" s="15" customFormat="1" ht="21" customHeight="1">
      <c r="A148" s="119"/>
      <c r="B148" s="3" t="s">
        <v>197</v>
      </c>
      <c r="C148" s="63"/>
      <c r="D148" s="23"/>
      <c r="E148" s="81">
        <f>SUM(E141:E146)</f>
        <v>110550</v>
      </c>
      <c r="F148" s="107"/>
    </row>
    <row r="149" spans="2:5" ht="7.5" customHeight="1" thickBot="1">
      <c r="B149" s="4"/>
      <c r="C149" s="59"/>
      <c r="D149" s="14"/>
      <c r="E149" s="58"/>
    </row>
    <row r="150" spans="1:5" ht="21" customHeight="1" thickBot="1">
      <c r="A150" s="115"/>
      <c r="B150" s="2" t="s">
        <v>33</v>
      </c>
      <c r="C150" s="59"/>
      <c r="D150" s="14"/>
      <c r="E150" s="56">
        <f>SUM(E120,E129,E138,E148)</f>
        <v>363550</v>
      </c>
    </row>
    <row r="151" spans="1:5" ht="8.25" customHeight="1">
      <c r="A151" s="115"/>
      <c r="B151" s="2"/>
      <c r="C151" s="59"/>
      <c r="D151" s="14"/>
      <c r="E151" s="38"/>
    </row>
    <row r="152" spans="1:5" ht="18" customHeight="1">
      <c r="A152" s="117" t="s">
        <v>95</v>
      </c>
      <c r="B152" s="2" t="s">
        <v>96</v>
      </c>
      <c r="C152" s="59"/>
      <c r="D152" s="14"/>
      <c r="E152" s="96"/>
    </row>
    <row r="153" spans="1:5" ht="18" customHeight="1">
      <c r="A153" s="126"/>
      <c r="B153" s="1"/>
      <c r="C153" s="59"/>
      <c r="D153" s="14"/>
      <c r="E153" s="36">
        <v>0</v>
      </c>
    </row>
    <row r="154" spans="1:5" ht="6" customHeight="1">
      <c r="A154" s="122"/>
      <c r="B154" s="1"/>
      <c r="C154" s="59"/>
      <c r="D154" s="14"/>
      <c r="E154" s="36"/>
    </row>
    <row r="155" spans="1:5" ht="18" customHeight="1">
      <c r="A155" s="122"/>
      <c r="B155" s="2" t="s">
        <v>104</v>
      </c>
      <c r="C155" s="59"/>
      <c r="D155" s="14"/>
      <c r="E155" s="81">
        <f>SUM(E153:E153)</f>
        <v>0</v>
      </c>
    </row>
    <row r="156" spans="1:5" ht="6" customHeight="1" thickBot="1">
      <c r="A156" s="122"/>
      <c r="B156" s="2"/>
      <c r="C156" s="59"/>
      <c r="D156" s="14"/>
      <c r="E156" s="38"/>
    </row>
    <row r="157" spans="1:5" ht="20.25" customHeight="1" thickBot="1">
      <c r="A157" s="122"/>
      <c r="B157" s="2" t="s">
        <v>29</v>
      </c>
      <c r="C157" s="59"/>
      <c r="D157" s="14"/>
      <c r="E157" s="56">
        <f>SUM(E155,E150,E109,E99,E86,E72)</f>
        <v>1729651.1115549998</v>
      </c>
    </row>
    <row r="158" spans="1:5" ht="5.25" customHeight="1">
      <c r="A158" s="115"/>
      <c r="B158" s="2"/>
      <c r="C158" s="59"/>
      <c r="D158" s="14"/>
      <c r="E158" s="38"/>
    </row>
    <row r="159" spans="1:5" ht="18" customHeight="1">
      <c r="A159" s="116" t="s">
        <v>27</v>
      </c>
      <c r="B159" s="1"/>
      <c r="C159" s="59"/>
      <c r="D159" s="14"/>
      <c r="E159" s="36"/>
    </row>
    <row r="160" spans="1:6" ht="18" customHeight="1">
      <c r="A160" s="116" t="s">
        <v>28</v>
      </c>
      <c r="B160" s="2"/>
      <c r="C160" s="59"/>
      <c r="D160" s="14"/>
      <c r="E160" s="38"/>
      <c r="F160" s="107" t="s">
        <v>229</v>
      </c>
    </row>
    <row r="161" spans="2:5" ht="18" customHeight="1">
      <c r="B161" s="4" t="s">
        <v>228</v>
      </c>
      <c r="C161" s="59"/>
      <c r="D161" s="14"/>
      <c r="E161" s="55">
        <v>66144</v>
      </c>
    </row>
    <row r="162" spans="2:5" ht="18" customHeight="1">
      <c r="B162" s="4" t="s">
        <v>87</v>
      </c>
      <c r="C162" s="59"/>
      <c r="D162" s="14" t="s">
        <v>174</v>
      </c>
      <c r="E162" s="55">
        <v>606382</v>
      </c>
    </row>
    <row r="163" spans="2:5" ht="5.25" customHeight="1" thickBot="1">
      <c r="B163" s="3"/>
      <c r="C163" s="63"/>
      <c r="D163" s="14"/>
      <c r="E163" s="38"/>
    </row>
    <row r="164" spans="2:5" ht="18" customHeight="1" thickBot="1">
      <c r="B164" s="3" t="s">
        <v>105</v>
      </c>
      <c r="C164" s="59"/>
      <c r="D164" s="14"/>
      <c r="E164" s="114">
        <f>SUM(E161,E162)</f>
        <v>672526</v>
      </c>
    </row>
    <row r="165" spans="2:5" ht="18" customHeight="1">
      <c r="B165" s="3"/>
      <c r="C165" s="59"/>
      <c r="D165" s="14"/>
      <c r="E165" s="114"/>
    </row>
    <row r="166" spans="1:6" s="15" customFormat="1" ht="18.75" customHeight="1">
      <c r="A166" s="116" t="s">
        <v>41</v>
      </c>
      <c r="B166" s="3"/>
      <c r="C166" s="63"/>
      <c r="D166" s="23"/>
      <c r="E166" s="112"/>
      <c r="F166" s="107"/>
    </row>
    <row r="167" spans="2:6" ht="18.75" customHeight="1">
      <c r="B167" s="4" t="s">
        <v>89</v>
      </c>
      <c r="C167" s="59" t="s">
        <v>0</v>
      </c>
      <c r="D167" s="14" t="s">
        <v>175</v>
      </c>
      <c r="E167" s="111">
        <v>512257</v>
      </c>
      <c r="F167" s="107" t="s">
        <v>229</v>
      </c>
    </row>
    <row r="168" spans="2:5" ht="18.75" customHeight="1">
      <c r="B168" s="4" t="s">
        <v>88</v>
      </c>
      <c r="C168" s="59" t="s">
        <v>0</v>
      </c>
      <c r="D168" s="14" t="s">
        <v>175</v>
      </c>
      <c r="E168" s="111">
        <v>45186</v>
      </c>
    </row>
    <row r="169" spans="2:5" ht="18.75" customHeight="1">
      <c r="B169" s="4" t="s">
        <v>90</v>
      </c>
      <c r="C169" s="59" t="s">
        <v>210</v>
      </c>
      <c r="D169" s="14" t="s">
        <v>175</v>
      </c>
      <c r="E169" s="111">
        <v>213463</v>
      </c>
    </row>
    <row r="170" spans="1:5" ht="11.25" customHeight="1" thickBot="1">
      <c r="A170" s="127"/>
      <c r="B170" s="4"/>
      <c r="C170" s="63"/>
      <c r="D170" s="14"/>
      <c r="E170" s="113"/>
    </row>
    <row r="171" spans="1:6" s="15" customFormat="1" ht="18" customHeight="1" thickBot="1">
      <c r="A171" s="128"/>
      <c r="B171" s="3" t="s">
        <v>106</v>
      </c>
      <c r="C171" s="63"/>
      <c r="D171" s="23"/>
      <c r="E171" s="57">
        <f>SUM(E167:E170)</f>
        <v>770906</v>
      </c>
      <c r="F171" s="107"/>
    </row>
    <row r="172" spans="1:5" ht="9" customHeight="1">
      <c r="A172" s="115"/>
      <c r="B172" s="2"/>
      <c r="C172" s="59"/>
      <c r="D172" s="14"/>
      <c r="E172" s="38"/>
    </row>
    <row r="173" spans="1:5" ht="19.5" customHeight="1">
      <c r="A173" s="116" t="s">
        <v>31</v>
      </c>
      <c r="B173" s="3"/>
      <c r="C173" s="59"/>
      <c r="D173" s="14"/>
      <c r="E173" s="36"/>
    </row>
    <row r="174" spans="2:5" ht="18" customHeight="1">
      <c r="B174" s="4" t="s">
        <v>91</v>
      </c>
      <c r="C174" s="59" t="s">
        <v>4</v>
      </c>
      <c r="D174" s="14"/>
      <c r="E174" s="36">
        <v>50000</v>
      </c>
    </row>
    <row r="175" spans="2:5" ht="18" customHeight="1" thickBot="1">
      <c r="B175" s="4" t="s">
        <v>92</v>
      </c>
      <c r="C175" s="59"/>
      <c r="D175" s="14"/>
      <c r="E175" s="58">
        <v>20000</v>
      </c>
    </row>
    <row r="176" spans="1:6" s="15" customFormat="1" ht="20.25" customHeight="1">
      <c r="A176" s="119"/>
      <c r="B176" s="3" t="s">
        <v>107</v>
      </c>
      <c r="C176" s="63"/>
      <c r="D176" s="23"/>
      <c r="E176" s="38">
        <f>SUM(E174:E175)</f>
        <v>70000</v>
      </c>
      <c r="F176" s="107"/>
    </row>
    <row r="177" spans="2:5" ht="9" customHeight="1">
      <c r="B177" s="4"/>
      <c r="C177" s="59"/>
      <c r="D177" s="14"/>
      <c r="E177" s="36"/>
    </row>
    <row r="178" spans="1:5" ht="22.5" customHeight="1">
      <c r="A178" s="116" t="s">
        <v>32</v>
      </c>
      <c r="B178" s="4"/>
      <c r="C178" s="59"/>
      <c r="D178" s="14"/>
      <c r="E178" s="36"/>
    </row>
    <row r="179" spans="2:5" ht="23.25" customHeight="1">
      <c r="B179" s="5" t="s">
        <v>15</v>
      </c>
      <c r="C179" s="59" t="s">
        <v>14</v>
      </c>
      <c r="D179" s="14"/>
      <c r="E179" s="78">
        <f>SUM(E155+E150+E109+E99+E86+E72)</f>
        <v>1729651.1115549998</v>
      </c>
    </row>
    <row r="180" spans="2:5" ht="23.25" customHeight="1" thickBot="1">
      <c r="B180" s="5" t="s">
        <v>3</v>
      </c>
      <c r="C180" s="59" t="s">
        <v>26</v>
      </c>
      <c r="D180" s="14"/>
      <c r="E180" s="79">
        <f>SUM(E39)</f>
        <v>1729799.7338750002</v>
      </c>
    </row>
    <row r="181" spans="2:5" ht="23.25" customHeight="1">
      <c r="B181" s="5" t="s">
        <v>19</v>
      </c>
      <c r="C181" s="59" t="s">
        <v>20</v>
      </c>
      <c r="D181" s="14"/>
      <c r="E181" s="78">
        <f>SUM(E180-E179)</f>
        <v>148.62232000031509</v>
      </c>
    </row>
    <row r="182" spans="2:5" ht="23.25" customHeight="1">
      <c r="B182" s="5" t="s">
        <v>16</v>
      </c>
      <c r="C182" s="59" t="s">
        <v>25</v>
      </c>
      <c r="D182" s="14"/>
      <c r="E182" s="78">
        <f>SUM(E39+E164)</f>
        <v>2402325.733875</v>
      </c>
    </row>
    <row r="183" spans="2:5" ht="23.25" customHeight="1">
      <c r="B183" s="5" t="s">
        <v>230</v>
      </c>
      <c r="C183" s="59"/>
      <c r="D183" s="14"/>
      <c r="E183" s="80">
        <v>517257</v>
      </c>
    </row>
    <row r="184" spans="2:5" ht="30" customHeight="1">
      <c r="B184" s="5" t="s">
        <v>22</v>
      </c>
      <c r="C184" s="59" t="s">
        <v>17</v>
      </c>
      <c r="D184" s="14"/>
      <c r="E184" s="78">
        <f>SUM(E182,E183)</f>
        <v>2919582.733875</v>
      </c>
    </row>
    <row r="185" spans="2:5" ht="22.5" customHeight="1">
      <c r="B185" s="5" t="s">
        <v>34</v>
      </c>
      <c r="C185" s="59" t="s">
        <v>18</v>
      </c>
      <c r="D185" s="14"/>
      <c r="E185" s="78">
        <f>SUM(E182-E179)</f>
        <v>672674.6223200001</v>
      </c>
    </row>
    <row r="186" spans="2:5" ht="22.5" customHeight="1" thickBot="1">
      <c r="B186" s="27" t="s">
        <v>35</v>
      </c>
      <c r="C186" s="70" t="s">
        <v>37</v>
      </c>
      <c r="D186" s="54"/>
      <c r="E186" s="79">
        <f>SUM(E184-E179)</f>
        <v>1189931.62232</v>
      </c>
    </row>
    <row r="187" spans="3:5" ht="16.5" customHeight="1">
      <c r="C187" s="71"/>
      <c r="D187" s="14"/>
      <c r="E187" s="1"/>
    </row>
    <row r="188" spans="2:5" ht="16.5" customHeight="1">
      <c r="B188" s="1"/>
      <c r="C188" s="72"/>
      <c r="E188" s="1"/>
    </row>
    <row r="189" spans="2:5" ht="16.5" customHeight="1">
      <c r="B189" s="1"/>
      <c r="C189" s="72"/>
      <c r="E189" s="1"/>
    </row>
    <row r="190" spans="2:5" ht="16.5" customHeight="1">
      <c r="B190" s="1"/>
      <c r="C190" s="72"/>
      <c r="E190" s="1"/>
    </row>
    <row r="191" spans="2:5" ht="16.5" customHeight="1">
      <c r="B191" s="1"/>
      <c r="C191" s="72"/>
      <c r="E191" s="1"/>
    </row>
    <row r="192" spans="2:5" ht="16.5" customHeight="1">
      <c r="B192" s="1"/>
      <c r="C192" s="72"/>
      <c r="E192" s="1"/>
    </row>
    <row r="193" spans="2:5" ht="16.5" customHeight="1">
      <c r="B193" s="1"/>
      <c r="C193" s="72"/>
      <c r="E193" s="1"/>
    </row>
    <row r="194" spans="2:5" ht="16.5" customHeight="1">
      <c r="B194" s="1"/>
      <c r="C194" s="72"/>
      <c r="E194" s="1"/>
    </row>
    <row r="195" spans="2:5" ht="16.5" customHeight="1">
      <c r="B195" s="1"/>
      <c r="C195" s="72"/>
      <c r="E195" s="1"/>
    </row>
    <row r="196" spans="2:5" ht="16.5" customHeight="1">
      <c r="B196" s="1"/>
      <c r="C196" s="72"/>
      <c r="E196" s="1"/>
    </row>
    <row r="197" spans="2:5" ht="16.5" customHeight="1">
      <c r="B197" s="1"/>
      <c r="E197" s="1"/>
    </row>
    <row r="198" ht="16.5" customHeight="1">
      <c r="B198" s="1"/>
    </row>
  </sheetData>
  <sheetProtection/>
  <mergeCells count="6">
    <mergeCell ref="A3:B3"/>
    <mergeCell ref="A1:D1"/>
    <mergeCell ref="A2:D2"/>
    <mergeCell ref="G135:M135"/>
    <mergeCell ref="G142:J142"/>
    <mergeCell ref="G143:J143"/>
  </mergeCells>
  <printOptions gridLines="1" horizontalCentered="1" verticalCentered="1"/>
  <pageMargins left="0.02" right="0.02" top="0.5" bottom="0.5" header="0.3" footer="0.3"/>
  <pageSetup horizontalDpi="600" verticalDpi="600" orientation="portrait" scale="97" r:id="rId1"/>
  <headerFooter scaleWithDoc="0" alignWithMargins="0">
    <oddHeader xml:space="preserve">&amp;C&amp;"Times New Roman,Bold"&amp;12 </oddHeader>
    <oddFooter>&amp;L&amp;"Times New Roman,Regular"&amp;8&amp;F&amp;C&amp;"Times New Roman,Regular"&amp;P</oddFooter>
  </headerFooter>
  <rowBreaks count="3" manualBreakCount="3">
    <brk id="40" max="5" man="1"/>
    <brk id="77" max="5" man="1"/>
    <brk id="1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 </cp:lastModifiedBy>
  <cp:lastPrinted>2017-07-25T15:39:58Z</cp:lastPrinted>
  <dcterms:created xsi:type="dcterms:W3CDTF">1998-05-08T16:20:26Z</dcterms:created>
  <dcterms:modified xsi:type="dcterms:W3CDTF">2017-07-25T17:29:47Z</dcterms:modified>
  <cp:category/>
  <cp:version/>
  <cp:contentType/>
  <cp:contentStatus/>
</cp:coreProperties>
</file>