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0" yWindow="65521" windowWidth="22530" windowHeight="15495" firstSheet="3" activeTab="3"/>
  </bookViews>
  <sheets>
    <sheet name="5.28.2013" sheetId="1" r:id="rId1"/>
    <sheet name="Assumptions" sheetId="2" r:id="rId2"/>
    <sheet name="Summary level Budget 7.30.2015" sheetId="3" r:id="rId3"/>
    <sheet name="FY17 Budget  Rev 2 6.22.2017" sheetId="4" r:id="rId4"/>
  </sheets>
  <definedNames>
    <definedName name="_xlfn.CEILING.MATH" hidden="1">#NAME?</definedName>
    <definedName name="_xlfn.GAMMA" hidden="1">#NAME?</definedName>
    <definedName name="exp">#REF!</definedName>
    <definedName name="EXPENSES">#REF!</definedName>
    <definedName name="FEES">#REF!</definedName>
    <definedName name="FUNDS">#REF!</definedName>
    <definedName name="_xlnm.Print_Area" localSheetId="3">'FY17 Budget  Rev 2 6.22.2017'!$A$1:$E$192</definedName>
    <definedName name="_xlnm.Print_Area" localSheetId="2">'Summary level Budget 7.30.2015'!$A$1:$F$44</definedName>
    <definedName name="_xlnm.Print_Titles" localSheetId="3">'FY17 Budget  Rev 2 6.22.2017'!$3:$3</definedName>
  </definedNames>
  <calcPr fullCalcOnLoad="1"/>
</workbook>
</file>

<file path=xl/sharedStrings.xml><?xml version="1.0" encoding="utf-8"?>
<sst xmlns="http://schemas.openxmlformats.org/spreadsheetml/2006/main" count="326" uniqueCount="262">
  <si>
    <t>Auditor (Annual)</t>
  </si>
  <si>
    <t>Electricity &amp; Water</t>
  </si>
  <si>
    <t>b.  Total District Revenue</t>
  </si>
  <si>
    <t>Per Audit Results</t>
  </si>
  <si>
    <t>Postage / Freight / Shipping</t>
  </si>
  <si>
    <t>Workers Compensation Insurance</t>
  </si>
  <si>
    <t>TML</t>
  </si>
  <si>
    <t>Subscriptions / Publications</t>
  </si>
  <si>
    <t>Conservation Credits</t>
  </si>
  <si>
    <t>II.  EXPENDITURES</t>
  </si>
  <si>
    <t>TOTAL PROJECTED INCOME</t>
  </si>
  <si>
    <t>Texas Workforce Commission Taxes</t>
  </si>
  <si>
    <t>Directors' Fees of Office</t>
  </si>
  <si>
    <t>excludes non-cash disbursements</t>
  </si>
  <si>
    <t xml:space="preserve">a.  Total District Expenditures </t>
  </si>
  <si>
    <t xml:space="preserve">c.  Current Net Gain / (Loss)                                           </t>
  </si>
  <si>
    <t>revenue - expenses</t>
  </si>
  <si>
    <t>Employee Pension Plan Contribution</t>
  </si>
  <si>
    <t>Non-Capital</t>
  </si>
  <si>
    <t>current projected income</t>
  </si>
  <si>
    <t>TOTAL EXPENSES</t>
  </si>
  <si>
    <t>Education and Outreach Team</t>
  </si>
  <si>
    <t>Total Team Expenditures</t>
  </si>
  <si>
    <t>Regulatory Compliance Team</t>
  </si>
  <si>
    <t>Goal-based Incentive Compensation</t>
  </si>
  <si>
    <t>Bickerstaff</t>
  </si>
  <si>
    <t>Information Technology Monthly Maintenance</t>
  </si>
  <si>
    <t>Board Meetings and Staff Meetings</t>
  </si>
  <si>
    <t xml:space="preserve">       Postage Meter Lease</t>
  </si>
  <si>
    <t xml:space="preserve">       Copier Lease and Maintenance</t>
  </si>
  <si>
    <t>Special Projects and Investigations</t>
  </si>
  <si>
    <t>Well Sampling and Services</t>
  </si>
  <si>
    <t>Equipment and Supplies</t>
  </si>
  <si>
    <t>Administrative Fees</t>
  </si>
  <si>
    <t>Telecommunications Services</t>
  </si>
  <si>
    <t xml:space="preserve">The Standard </t>
  </si>
  <si>
    <t>Printing / Copying / Photo Processing</t>
  </si>
  <si>
    <t>Organizational / Staff Professional Dues</t>
  </si>
  <si>
    <r>
      <t xml:space="preserve">Retirement Plan </t>
    </r>
    <r>
      <rPr>
        <sz val="10"/>
        <rFont val="Times New Roman"/>
        <family val="1"/>
      </rPr>
      <t>(Third Party Administration)</t>
    </r>
  </si>
  <si>
    <t>Legal - General Services</t>
  </si>
  <si>
    <t xml:space="preserve">     Total Other Fees</t>
  </si>
  <si>
    <t xml:space="preserve">     Total Other Income</t>
  </si>
  <si>
    <t xml:space="preserve">       Fleet Maintenance / Repair</t>
  </si>
  <si>
    <t>Leases:</t>
  </si>
  <si>
    <t>Directors Conferences / Travel</t>
  </si>
  <si>
    <t>A.</t>
  </si>
  <si>
    <t>Office Supplies / Canteen</t>
  </si>
  <si>
    <t xml:space="preserve">A.  </t>
  </si>
  <si>
    <t xml:space="preserve">Permit Application and Development </t>
  </si>
  <si>
    <t>Other Fees:</t>
  </si>
  <si>
    <t>B.</t>
  </si>
  <si>
    <t>Other Income:</t>
  </si>
  <si>
    <t>C.</t>
  </si>
  <si>
    <t>Salaries and Wages</t>
  </si>
  <si>
    <t>Operational Expenses</t>
  </si>
  <si>
    <t>Employment Taxes, Insurance and Benefits</t>
  </si>
  <si>
    <t>D.</t>
  </si>
  <si>
    <t>Professional Services</t>
  </si>
  <si>
    <t>E.</t>
  </si>
  <si>
    <t>Team Expenditures</t>
  </si>
  <si>
    <t xml:space="preserve">Publications </t>
  </si>
  <si>
    <t>Outreach</t>
  </si>
  <si>
    <t>General Support</t>
  </si>
  <si>
    <t>Depreciation Expense</t>
  </si>
  <si>
    <t>Accrued Benefits Payable (Earned Vacation)</t>
  </si>
  <si>
    <t>Group Health Insurance (Employee only)</t>
  </si>
  <si>
    <t>current premiums paid by District are 44458 (reduced in march from 52318) and are forecast to increase by at least 10% nationally</t>
  </si>
  <si>
    <t>F.</t>
  </si>
  <si>
    <t xml:space="preserve">     Total Operational Expenses</t>
  </si>
  <si>
    <t xml:space="preserve">     Salary &amp; Wages</t>
  </si>
  <si>
    <t xml:space="preserve">     Total Salaries, Wages and Compensation</t>
  </si>
  <si>
    <t xml:space="preserve">     Total Employment Taxes, Insurance and Benefits</t>
  </si>
  <si>
    <t xml:space="preserve">     Total Professional Services</t>
  </si>
  <si>
    <t xml:space="preserve">     Total Education and Outreach Team </t>
  </si>
  <si>
    <t xml:space="preserve">     Total Regulatory Compliance Team </t>
  </si>
  <si>
    <t xml:space="preserve">     Total Grant Expenses</t>
  </si>
  <si>
    <t xml:space="preserve">     Total Non-Cash Disbursements</t>
  </si>
  <si>
    <t>Interest Income</t>
  </si>
  <si>
    <t>Senior Staff Discretionary Funds</t>
  </si>
  <si>
    <t>Salary and Wages Cost of Living Increases</t>
  </si>
  <si>
    <t>Advertising and Notices</t>
  </si>
  <si>
    <t>Annual Permit Fees</t>
  </si>
  <si>
    <t>Computer Software Maintenance/Upgrades/Acquisitions</t>
  </si>
  <si>
    <t>General Management Team &amp; Administrative Team</t>
  </si>
  <si>
    <t xml:space="preserve">         Total Actual Authorized Pumpage</t>
  </si>
  <si>
    <t xml:space="preserve"> Water Transport Fees ( $0.31/1,000 gallons )</t>
  </si>
  <si>
    <t>Total Projected Permitting Revenue</t>
  </si>
  <si>
    <t>Actual Authorized Pumpage Revenue (@ 46¢ per 1,000 gallons)</t>
  </si>
  <si>
    <t xml:space="preserve">Payroll Taxes </t>
  </si>
  <si>
    <t>Conferences and Seminars</t>
  </si>
  <si>
    <t>Contracted Support</t>
  </si>
  <si>
    <t xml:space="preserve">QB/Journyx </t>
  </si>
  <si>
    <t>GE Capital / Dahill / CIT</t>
  </si>
  <si>
    <t>I.</t>
  </si>
  <si>
    <t xml:space="preserve">Projected Permitted Pumpage Volume </t>
  </si>
  <si>
    <t>Category %</t>
  </si>
  <si>
    <t>Total</t>
  </si>
  <si>
    <t>Total Projected Income:</t>
  </si>
  <si>
    <t>Projected Water Use Fee Revenue</t>
  </si>
  <si>
    <t>COA Assessment</t>
  </si>
  <si>
    <t>Transport Fee</t>
  </si>
  <si>
    <t>Other Fees</t>
  </si>
  <si>
    <t>Transfers into Current Income from Limited use Funds</t>
  </si>
  <si>
    <t>Other Income</t>
  </si>
  <si>
    <t>II.</t>
  </si>
  <si>
    <t>Salaries, Wages and Compensation</t>
  </si>
  <si>
    <t>E</t>
  </si>
  <si>
    <t>F</t>
  </si>
  <si>
    <t>Team Expenditures (net of staff labor)</t>
  </si>
  <si>
    <t xml:space="preserve">     General Management and Administration Teams</t>
  </si>
  <si>
    <t xml:space="preserve">     Education and Community Outreach Team</t>
  </si>
  <si>
    <t xml:space="preserve">     Aquifer Science Team</t>
  </si>
  <si>
    <t xml:space="preserve">     Regulatory Compliance Team</t>
  </si>
  <si>
    <t>III.</t>
  </si>
  <si>
    <t>PROJECTED POSITION</t>
  </si>
  <si>
    <t xml:space="preserve">Current Year Operations </t>
  </si>
  <si>
    <t>Total Projected Expenditures</t>
  </si>
  <si>
    <t>Total Projected Revenues</t>
  </si>
  <si>
    <t xml:space="preserve">     Current Net Gain/Loss</t>
  </si>
  <si>
    <t>TexPool Contingency</t>
  </si>
  <si>
    <t>TexPool Reserve</t>
  </si>
  <si>
    <t>General R &amp; M</t>
  </si>
  <si>
    <t>Professional Development</t>
  </si>
  <si>
    <t>External Meetings and Sponsorships</t>
  </si>
  <si>
    <t>MetLife</t>
  </si>
  <si>
    <t>Unum</t>
  </si>
  <si>
    <t>Data + Assumptions = Projections</t>
  </si>
  <si>
    <t>Always keep a short, logical connection between data, assumptions, and projections (don't make a daisy chain of projections based on other projections).</t>
  </si>
  <si>
    <t>Line-item budgets are a long laundry list of items which will be evaluated one by one.</t>
  </si>
  <si>
    <t>Labor expense is usually the largest controllable expense.  Plan it by position and not by individual.</t>
  </si>
  <si>
    <t>Balance Sheet</t>
  </si>
  <si>
    <t>A balance sheet is a statement of the assets an organization owns.  Assets are usually grouped this way:</t>
  </si>
  <si>
    <t>Current Assets - cash, inventory, accounts receivable, investments etc.</t>
  </si>
  <si>
    <t>Property, Plant and Equipment - land, building, autos etc.</t>
  </si>
  <si>
    <t>Other Assets</t>
  </si>
  <si>
    <t>Income statements (P&amp;Ls) show what an organization did over a period of time.</t>
  </si>
  <si>
    <t>Balance sheets show what an organization has at a particular point in time; a snapshot while</t>
  </si>
  <si>
    <r>
      <t>Group Health Insurance</t>
    </r>
    <r>
      <rPr>
        <sz val="10"/>
        <rFont val="Times New Roman"/>
        <family val="1"/>
      </rPr>
      <t xml:space="preserve"> (Dependent Coverage)</t>
    </r>
  </si>
  <si>
    <r>
      <t>Dental Insurance</t>
    </r>
    <r>
      <rPr>
        <sz val="10"/>
        <rFont val="Times New Roman"/>
        <family val="1"/>
      </rPr>
      <t xml:space="preserve"> (Employee &amp; Dependent Coverage)</t>
    </r>
  </si>
  <si>
    <r>
      <t xml:space="preserve">Life Insurance </t>
    </r>
    <r>
      <rPr>
        <sz val="10"/>
        <rFont val="Times New Roman"/>
        <family val="1"/>
      </rPr>
      <t>(Employee Coverage)</t>
    </r>
  </si>
  <si>
    <r>
      <t>Vision Insurance</t>
    </r>
    <r>
      <rPr>
        <sz val="10"/>
        <rFont val="Times New Roman"/>
        <family val="1"/>
      </rPr>
      <t xml:space="preserve"> (Employee Coverage)</t>
    </r>
  </si>
  <si>
    <t>Phone, Internet, Telemetry, Smartphone</t>
  </si>
  <si>
    <r>
      <t xml:space="preserve">Insurance  </t>
    </r>
    <r>
      <rPr>
        <sz val="10"/>
        <rFont val="Times New Roman"/>
        <family val="1"/>
      </rPr>
      <t>(Auto, Liability, Property, E&amp;O, Public Bonds)</t>
    </r>
  </si>
  <si>
    <t xml:space="preserve">United and SISlink </t>
  </si>
  <si>
    <t>Vehicles</t>
  </si>
  <si>
    <t>Aquifer Science Team</t>
  </si>
  <si>
    <t xml:space="preserve">     Total  Aquifer Science Team </t>
  </si>
  <si>
    <t>Transfers out of Current Income into Limited use Funds</t>
  </si>
  <si>
    <t>Barton Springs/Edwards Aquifer Conservation District</t>
  </si>
  <si>
    <t xml:space="preserve"> Revenue Deduction</t>
  </si>
  <si>
    <t>9000 Annual Legislative Cap</t>
  </si>
  <si>
    <t>Office Furniture</t>
  </si>
  <si>
    <t xml:space="preserve">     Total General Management &amp; Administrative Team </t>
  </si>
  <si>
    <t>Election - including Legal</t>
  </si>
  <si>
    <t>Hydrogeologic Characterization</t>
  </si>
  <si>
    <t>Water Chemistry Studies</t>
  </si>
  <si>
    <t>HCP-Completion Project</t>
  </si>
  <si>
    <t>Computer Hardware /  Supplies / AV Equipment</t>
  </si>
  <si>
    <t>G.</t>
  </si>
  <si>
    <t>Capital Expenses</t>
  </si>
  <si>
    <t xml:space="preserve">     Total Capital Expenses</t>
  </si>
  <si>
    <t>Grant Income:</t>
  </si>
  <si>
    <t xml:space="preserve">     Total Grant Income</t>
  </si>
  <si>
    <t>Legal Cases</t>
  </si>
  <si>
    <t>GAM</t>
  </si>
  <si>
    <t>Explain uncertainties:</t>
  </si>
  <si>
    <t>Temporary Permits  (@ 17¢ per 1,000 gallons)</t>
  </si>
  <si>
    <t>Upon further planning, will request from Board at that time to do a revision and possibly use restricted funds.</t>
  </si>
  <si>
    <t>Office Remodel not included in initial budget.</t>
  </si>
  <si>
    <t>Grant Expenses and Special Project Expenses</t>
  </si>
  <si>
    <t>Grants:</t>
  </si>
  <si>
    <t>Special Projects:</t>
  </si>
  <si>
    <t xml:space="preserve">     Total Special Projects Expenses</t>
  </si>
  <si>
    <t>Total Grant Expenses and Special Projects Expenses</t>
  </si>
  <si>
    <t>Regional Facilities Planning Grant / TWDB</t>
  </si>
  <si>
    <t>Grant expenses starting 9/1</t>
  </si>
  <si>
    <t>2nd grant in the works</t>
  </si>
  <si>
    <t>1st grant not awarded to RPS or another company as of yet</t>
  </si>
  <si>
    <t>Waiting for 9/21 and temporary permit submittal AND TJ permit approval before hiring 2 FTES and before "trusting" projected budget income/revenue.</t>
  </si>
  <si>
    <t>Accounting System Operation and Maintenance</t>
  </si>
  <si>
    <t xml:space="preserve">       Facilities Repair &amp; Maintenance</t>
  </si>
  <si>
    <t>Quarterly Lease</t>
  </si>
  <si>
    <t xml:space="preserve">       Office Complex Maintenance / Offices / Lawn </t>
  </si>
  <si>
    <t>GALLONS</t>
  </si>
  <si>
    <t>COLA</t>
  </si>
  <si>
    <t>PROJECTED REVENUES FOR FISCAL YEAR 2016</t>
  </si>
  <si>
    <t>Grant Income</t>
  </si>
  <si>
    <t>PROJECTED EXPENDITURES FOR FISCAL YEAR 2016</t>
  </si>
  <si>
    <t>Grants and Special Projects Expenditures</t>
  </si>
  <si>
    <t>G</t>
  </si>
  <si>
    <t>COA Contribution (Water Use Fee Assessment)</t>
  </si>
  <si>
    <t>Water Use and Production Fees:</t>
  </si>
  <si>
    <t xml:space="preserve">     Total Water Use Fees and Production Fees</t>
  </si>
  <si>
    <t>LIMITED USE FUNDS  - RESTRICTED</t>
  </si>
  <si>
    <t>25% of United premium                 District-paid</t>
  </si>
  <si>
    <t xml:space="preserve">     Multi-port Well Project for RegFacPlanGrant</t>
  </si>
  <si>
    <t xml:space="preserve">    Consultant </t>
  </si>
  <si>
    <t>Monitor Well, Equipment and Supplies</t>
  </si>
  <si>
    <t>1500 x 11</t>
  </si>
  <si>
    <t xml:space="preserve">       Remodeling Projects</t>
  </si>
  <si>
    <t xml:space="preserve">I.  INCOME          </t>
  </si>
  <si>
    <t>Annexation - Joint Funded Trinity Aquifer Characterization</t>
  </si>
  <si>
    <t xml:space="preserve">Budgeted Permitted Pumpage  (Gallons)   </t>
  </si>
  <si>
    <t>Legislative Support</t>
  </si>
  <si>
    <t>Growth @3.5% based on Total Actual Authorized Pumpage (@ 17¢ per 1,000 gallons)</t>
  </si>
  <si>
    <t>Growth @3.5% based on Total Actual Authorized Pumpage (@ 46¢ per 1,000 gallons)</t>
  </si>
  <si>
    <t>Pending Permit Increases (@ 8¢ per 1,000 gallons)</t>
  </si>
  <si>
    <t>Pending Permit Increases (@ 17¢ per 1,000 gallons)</t>
  </si>
  <si>
    <r>
      <t>Actual Authorized Pumpage Revenue</t>
    </r>
    <r>
      <rPr>
        <sz val="10"/>
        <rFont val="Times New Roman"/>
        <family val="1"/>
      </rPr>
      <t xml:space="preserve"> </t>
    </r>
    <r>
      <rPr>
        <sz val="8"/>
        <rFont val="Times New Roman"/>
        <family val="1"/>
      </rPr>
      <t>(@ 17¢ per 1,000 gallons)</t>
    </r>
  </si>
  <si>
    <t>Interns/Temporary Employees</t>
  </si>
  <si>
    <t>Database Management</t>
  </si>
  <si>
    <r>
      <t>Group Health Insurance (</t>
    </r>
    <r>
      <rPr>
        <sz val="10"/>
        <rFont val="Times New Roman"/>
        <family val="1"/>
      </rPr>
      <t>Employee only</t>
    </r>
    <r>
      <rPr>
        <sz val="12"/>
        <rFont val="Times New Roman"/>
        <family val="1"/>
      </rPr>
      <t>)</t>
    </r>
  </si>
  <si>
    <t>Contracted Support - Special Projects</t>
  </si>
  <si>
    <t>Pending Permit Increases (@ 46¢ per 1,000 gallons)</t>
  </si>
  <si>
    <t>General Account Funds to be Utilized for Core Budget</t>
  </si>
  <si>
    <t>Salary and Wage Increases, and Merit Adjustments</t>
  </si>
  <si>
    <t xml:space="preserve">  E.  </t>
  </si>
  <si>
    <t>Joint County Projects</t>
  </si>
  <si>
    <t xml:space="preserve">     Total Joint County Projects</t>
  </si>
  <si>
    <t>Upgrades, and Repair and Maintenance:</t>
  </si>
  <si>
    <t>Joint Funded Trinity Aquifer Characterization - Travis County</t>
  </si>
  <si>
    <t>Joint Funded Trinity Aquifer Characterization - Hays County</t>
  </si>
  <si>
    <t>ILA</t>
  </si>
  <si>
    <t>actual received in October (2973.32)</t>
  </si>
  <si>
    <t>actual received in October (4910.78) + public bonds renewal (1000)</t>
  </si>
  <si>
    <t>actual .3% 10.18.16</t>
  </si>
  <si>
    <t>BSEACD</t>
  </si>
  <si>
    <t>Hays</t>
  </si>
  <si>
    <t>Travis</t>
  </si>
  <si>
    <t>actual</t>
  </si>
  <si>
    <t>and 32,500 spent so far in FY 17</t>
  </si>
  <si>
    <t>135000 out of 150000 spent in  FY16</t>
  </si>
  <si>
    <t># was too low in initial budget</t>
  </si>
  <si>
    <t>Add 28,383  (11696 NEx and 16697 for EX) for addntl payperiod</t>
  </si>
  <si>
    <t>Election cancelled - no opposition</t>
  </si>
  <si>
    <t>plug number until March.  (add Walker, Dillon, video intern)</t>
  </si>
  <si>
    <t>RegComp intern  (move to salaries and wages)</t>
  </si>
  <si>
    <t xml:space="preserve">2129 addntl pay period </t>
  </si>
  <si>
    <t>805 video intern/regcomp intern/EAA intern, 2172 addntl payperiod</t>
  </si>
  <si>
    <t>5400 video intern moved  to S&amp;W, EAA intern for 1000</t>
  </si>
  <si>
    <t>Salary Survey Specialist</t>
  </si>
  <si>
    <t xml:space="preserve">New Database </t>
  </si>
  <si>
    <t>move EDU video money here (6400), and RegComp Dillon (3500)</t>
  </si>
  <si>
    <t>80000 rcvd, 20000 by May 2017</t>
  </si>
  <si>
    <t>Legal - SOAH Board Representation</t>
  </si>
  <si>
    <t>SledgeLaw</t>
  </si>
  <si>
    <t>HCPUA</t>
  </si>
  <si>
    <t>Anticipating only partial expenses for FY 2017, and the remainder in 2018 budget.</t>
  </si>
  <si>
    <t xml:space="preserve">Estimating for 2017.  More to come in 2018.  </t>
  </si>
  <si>
    <t>Move to interns' line item under salaries.</t>
  </si>
  <si>
    <t>Current earned balance is 4403; low estimate 550 per month from May-Aug.</t>
  </si>
  <si>
    <t xml:space="preserve">Moved out of Education to fund additional intern salaries.  </t>
  </si>
  <si>
    <t>Currently over budget at 2669.  Three unexpected purchases (webserver host RWPG, acro pro VA, and BS Office due to computer death).  Need  2765 to break even and adding two new purchases.</t>
  </si>
  <si>
    <t>Journyx inc from 2150 to 2441 (QB PY 550, maint 400, premium QB 600).</t>
  </si>
  <si>
    <t>Received check at closing.</t>
  </si>
  <si>
    <t>Current balance is over budget at $96,555.  Committee met on 6.13.17 and approved 2500/month for the next three months for general legal.  After more discussion, 2500/month additional for legal special services outside of legal general.</t>
  </si>
  <si>
    <t>Current balance is $11,450 - 5 additional limited production permits estimated  at $1500.</t>
  </si>
  <si>
    <t xml:space="preserve"> Fiscal Year  2017  Budget Revision 2</t>
  </si>
  <si>
    <t>d.  Contingency Fund</t>
  </si>
  <si>
    <t>III.   NON-CASH DISBURSEMENTS</t>
  </si>
  <si>
    <t>IV.   PROJECTED POSITION</t>
  </si>
  <si>
    <t xml:space="preserve">Revision 2                       Board-approved 6.22.2017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</si>
</sst>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quot;$&quot;#,##0.0_);\(&quot;$&quot;#,##0.0\)"/>
    <numFmt numFmtId="169" formatCode="0.0"/>
    <numFmt numFmtId="170" formatCode="_(&quot;$&quot;* #,##0.0_);_(&quot;$&quot;* \(#,##0.0\);_(&quot;$&quot;* &quot;-&quot;??_);_(@_)"/>
    <numFmt numFmtId="171" formatCode="_(&quot;$&quot;* #,##0_);_(&quot;$&quot;* \(#,##0\);_(&quot;$&quot;* &quot;-&quot;??_);_(@_)"/>
    <numFmt numFmtId="172" formatCode="_(* #,##0.0_);_(* \(#,##0.0\);_(* &quot;-&quot;??_);_(@_)"/>
    <numFmt numFmtId="173" formatCode="_(* #,##0_);_(* \(#,##0\);_(* &quot;-&quot;??_);_(@_)"/>
    <numFmt numFmtId="174" formatCode="#,##0.0"/>
    <numFmt numFmtId="175" formatCode="&quot;$&quot;#,##0.0_);[Red]\(&quot;$&quot;#,##0.0\)"/>
    <numFmt numFmtId="176" formatCode="mmmm\ d\,\ yyyy"/>
    <numFmt numFmtId="177" formatCode="#,##0.000"/>
    <numFmt numFmtId="178" formatCode="#,##0.0000"/>
    <numFmt numFmtId="179" formatCode="&quot;$&quot;#,##0"/>
    <numFmt numFmtId="180" formatCode="&quot;$&quot;#,##0.00"/>
    <numFmt numFmtId="181" formatCode="&quot;$&quot;#,##0.0"/>
    <numFmt numFmtId="182" formatCode="#,##0;[Red]#,##0"/>
    <numFmt numFmtId="183" formatCode="&quot;$&quot;#,##0.00;[Red]&quot;$&quot;#,##0.00"/>
    <numFmt numFmtId="184" formatCode="&quot;$&quot;#,##0;[Red]&quot;$&quot;#,##0"/>
    <numFmt numFmtId="185" formatCode="#,##0.00;[Red]#,##0.00"/>
    <numFmt numFmtId="186" formatCode="00000"/>
    <numFmt numFmtId="187" formatCode="#,##0.0_);\(#,##0.0\)"/>
    <numFmt numFmtId="188" formatCode="_(&quot;$&quot;* #,##0.0000_);_(&quot;$&quot;* \(#,##0.0000\);_(&quot;$&quot;* &quot;-&quot;????_);_(@_)"/>
    <numFmt numFmtId="189" formatCode="_(&quot;$&quot;* #,##0.000_);_(&quot;$&quot;* \(#,##0.000\);_(&quot;$&quot;* &quot;-&quot;???_);_(@_)"/>
    <numFmt numFmtId="190" formatCode="mmmm\-yy"/>
    <numFmt numFmtId="191" formatCode="mm/dd/yy"/>
    <numFmt numFmtId="192" formatCode="&quot;$&quot;#,##0.0000"/>
    <numFmt numFmtId="193" formatCode="0.00_);\(0.00\)"/>
    <numFmt numFmtId="194" formatCode="0_);\(0\)"/>
    <numFmt numFmtId="195" formatCode="&quot;Yes&quot;;&quot;Yes&quot;;&quot;No&quot;"/>
    <numFmt numFmtId="196" formatCode="&quot;True&quot;;&quot;True&quot;;&quot;False&quot;"/>
    <numFmt numFmtId="197" formatCode="&quot;On&quot;;&quot;On&quot;;&quot;Off&quot;"/>
    <numFmt numFmtId="198" formatCode="[$€-2]\ #,##0.00_);[Red]\([$€-2]\ #,##0.00\)"/>
    <numFmt numFmtId="199" formatCode="0_);[Red]\(0\)"/>
    <numFmt numFmtId="200" formatCode="&quot;$&quot;#,##0.000"/>
    <numFmt numFmtId="201" formatCode="0.00_);[Red]\(0.00\)"/>
    <numFmt numFmtId="202" formatCode="[$-409]dddd\,\ mmmm\ dd\,\ yyyy"/>
    <numFmt numFmtId="203" formatCode="[$-409]mmmm\ d\,\ yyyy;@"/>
  </numFmts>
  <fonts count="65">
    <font>
      <sz val="10"/>
      <name val="Geneva"/>
      <family val="0"/>
    </font>
    <font>
      <b/>
      <sz val="10"/>
      <name val="Geneva"/>
      <family val="0"/>
    </font>
    <font>
      <i/>
      <sz val="10"/>
      <name val="Geneva"/>
      <family val="0"/>
    </font>
    <font>
      <b/>
      <i/>
      <sz val="10"/>
      <name val="Geneva"/>
      <family val="0"/>
    </font>
    <font>
      <b/>
      <sz val="10"/>
      <name val="Times New Roman"/>
      <family val="1"/>
    </font>
    <font>
      <sz val="10"/>
      <name val="Arial"/>
      <family val="2"/>
    </font>
    <font>
      <sz val="10"/>
      <name val="Times New Roman"/>
      <family val="1"/>
    </font>
    <font>
      <u val="single"/>
      <sz val="7.5"/>
      <color indexed="12"/>
      <name val="Geneva"/>
      <family val="0"/>
    </font>
    <font>
      <u val="single"/>
      <sz val="7.5"/>
      <color indexed="36"/>
      <name val="Geneva"/>
      <family val="0"/>
    </font>
    <font>
      <sz val="8"/>
      <name val="Times New Roman"/>
      <family val="1"/>
    </font>
    <font>
      <sz val="12"/>
      <name val="Times New Roman"/>
      <family val="1"/>
    </font>
    <font>
      <b/>
      <sz val="12"/>
      <name val="Times New Roman"/>
      <family val="1"/>
    </font>
    <font>
      <u val="single"/>
      <sz val="12"/>
      <name val="Times New Roman"/>
      <family val="1"/>
    </font>
    <font>
      <b/>
      <sz val="14"/>
      <name val="Times New Roman"/>
      <family val="1"/>
    </font>
    <font>
      <b/>
      <sz val="8"/>
      <name val="Times New Roman"/>
      <family val="1"/>
    </font>
    <font>
      <sz val="11"/>
      <name val="Times New Roman"/>
      <family val="1"/>
    </font>
    <font>
      <u val="single"/>
      <sz val="8"/>
      <name val="Times New Roman"/>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Times New Roman"/>
      <family val="1"/>
    </font>
    <font>
      <sz val="10"/>
      <color indexed="10"/>
      <name val="Times New Roman"/>
      <family val="1"/>
    </font>
    <font>
      <b/>
      <sz val="12"/>
      <color indexed="10"/>
      <name val="Times New Roman"/>
      <family val="1"/>
    </font>
    <font>
      <b/>
      <sz val="10"/>
      <color indexed="10"/>
      <name val="Times New Roman"/>
      <family val="1"/>
    </font>
    <font>
      <sz val="10"/>
      <color indexed="10"/>
      <name val="Geneva"/>
      <family val="0"/>
    </font>
    <font>
      <sz val="8"/>
      <color indexed="10"/>
      <name val="Times New Roman"/>
      <family val="1"/>
    </font>
    <font>
      <b/>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0"/>
      <color rgb="FFFF0000"/>
      <name val="Times New Roman"/>
      <family val="1"/>
    </font>
    <font>
      <b/>
      <sz val="12"/>
      <color rgb="FFFF0000"/>
      <name val="Times New Roman"/>
      <family val="1"/>
    </font>
    <font>
      <b/>
      <sz val="10"/>
      <color rgb="FFFF0000"/>
      <name val="Times New Roman"/>
      <family val="1"/>
    </font>
    <font>
      <sz val="10"/>
      <color rgb="FFFF0000"/>
      <name val="Geneva"/>
      <family val="0"/>
    </font>
    <font>
      <sz val="8"/>
      <color rgb="FFFF0000"/>
      <name val="Times New Roman"/>
      <family val="1"/>
    </font>
    <font>
      <b/>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 fontId="0" fillId="0" borderId="0" applyFont="0" applyFill="0" applyBorder="0" applyAlignment="0" applyProtection="0"/>
    <xf numFmtId="41" fontId="5" fillId="0" borderId="0" applyFont="0" applyFill="0" applyBorder="0" applyAlignment="0" applyProtection="0"/>
    <xf numFmtId="8" fontId="0" fillId="0" borderId="0" applyFont="0" applyFill="0" applyBorder="0" applyAlignment="0" applyProtection="0"/>
    <xf numFmtId="42" fontId="5"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3">
    <xf numFmtId="0" fontId="0" fillId="0" borderId="0" xfId="0" applyAlignment="1">
      <alignment/>
    </xf>
    <xf numFmtId="0" fontId="10"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protection locked="0"/>
    </xf>
    <xf numFmtId="4" fontId="10" fillId="0" borderId="0" xfId="42"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wrapText="1"/>
      <protection locked="0"/>
    </xf>
    <xf numFmtId="0" fontId="58" fillId="0"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58" fillId="0" borderId="0"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wrapText="1"/>
      <protection locked="0"/>
    </xf>
    <xf numFmtId="0" fontId="58" fillId="0" borderId="0" xfId="0" applyFont="1" applyFill="1" applyBorder="1" applyAlignment="1" applyProtection="1">
      <alignment vertical="center" wrapText="1"/>
      <protection locked="0"/>
    </xf>
    <xf numFmtId="169" fontId="59" fillId="0" borderId="0" xfId="0" applyNumberFormat="1" applyFont="1" applyFill="1" applyBorder="1" applyAlignment="1" applyProtection="1">
      <alignment horizontal="center" vertical="center"/>
      <protection locked="0"/>
    </xf>
    <xf numFmtId="44" fontId="59" fillId="0" borderId="0" xfId="0" applyNumberFormat="1" applyFont="1" applyFill="1" applyBorder="1" applyAlignment="1" applyProtection="1">
      <alignment horizontal="center" vertical="center" wrapText="1" shrinkToFit="1"/>
      <protection locked="0"/>
    </xf>
    <xf numFmtId="179" fontId="58"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1"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quotePrefix="1">
      <alignment horizontal="left" vertical="center"/>
      <protection locked="0"/>
    </xf>
    <xf numFmtId="0" fontId="62" fillId="0" borderId="0" xfId="0" applyFont="1" applyAlignment="1">
      <alignment/>
    </xf>
    <xf numFmtId="179" fontId="62" fillId="0" borderId="0" xfId="0" applyNumberFormat="1" applyFont="1" applyAlignment="1">
      <alignment/>
    </xf>
    <xf numFmtId="0" fontId="61" fillId="0" borderId="0" xfId="0" applyFont="1" applyBorder="1" applyAlignment="1">
      <alignment horizontal="center"/>
    </xf>
    <xf numFmtId="0" fontId="59" fillId="0" borderId="0" xfId="0" applyFont="1" applyBorder="1" applyAlignment="1">
      <alignment/>
    </xf>
    <xf numFmtId="0" fontId="61" fillId="0" borderId="0" xfId="0" applyFont="1" applyBorder="1" applyAlignment="1">
      <alignment/>
    </xf>
    <xf numFmtId="179" fontId="59" fillId="0" borderId="0" xfId="0" applyNumberFormat="1" applyFont="1" applyBorder="1" applyAlignment="1">
      <alignment/>
    </xf>
    <xf numFmtId="10" fontId="61" fillId="0" borderId="0" xfId="0" applyNumberFormat="1" applyFont="1" applyBorder="1" applyAlignment="1">
      <alignment/>
    </xf>
    <xf numFmtId="3" fontId="61" fillId="0" borderId="0" xfId="0" applyNumberFormat="1" applyFont="1" applyBorder="1" applyAlignment="1">
      <alignment/>
    </xf>
    <xf numFmtId="0" fontId="62" fillId="0" borderId="0" xfId="0" applyFont="1" applyBorder="1" applyAlignment="1">
      <alignment/>
    </xf>
    <xf numFmtId="179" fontId="6" fillId="0" borderId="0" xfId="0" applyNumberFormat="1" applyFont="1" applyFill="1" applyBorder="1" applyAlignment="1" applyProtection="1">
      <alignment vertical="center"/>
      <protection locked="0"/>
    </xf>
    <xf numFmtId="0" fontId="4" fillId="0" borderId="0" xfId="0" applyFont="1" applyBorder="1" applyAlignment="1">
      <alignment horizontal="center"/>
    </xf>
    <xf numFmtId="0" fontId="6" fillId="0" borderId="0" xfId="0" applyFont="1" applyBorder="1" applyAlignment="1">
      <alignment/>
    </xf>
    <xf numFmtId="0" fontId="4" fillId="0" borderId="0" xfId="0" applyFont="1" applyBorder="1" applyAlignment="1">
      <alignment/>
    </xf>
    <xf numFmtId="179" fontId="6" fillId="0" borderId="0" xfId="0" applyNumberFormat="1" applyFont="1" applyBorder="1" applyAlignment="1">
      <alignment/>
    </xf>
    <xf numFmtId="10" fontId="6" fillId="0" borderId="0" xfId="0" applyNumberFormat="1" applyFont="1" applyBorder="1" applyAlignment="1">
      <alignment/>
    </xf>
    <xf numFmtId="0" fontId="0" fillId="0" borderId="0" xfId="0" applyFont="1" applyAlignment="1">
      <alignment/>
    </xf>
    <xf numFmtId="10" fontId="4" fillId="0" borderId="10" xfId="0" applyNumberFormat="1" applyFont="1" applyBorder="1" applyAlignment="1">
      <alignment horizontal="center"/>
    </xf>
    <xf numFmtId="0" fontId="4" fillId="0" borderId="10" xfId="0" applyFont="1" applyBorder="1" applyAlignment="1">
      <alignment horizontal="center"/>
    </xf>
    <xf numFmtId="179" fontId="6" fillId="0" borderId="0" xfId="0" applyNumberFormat="1" applyFont="1" applyAlignment="1">
      <alignment/>
    </xf>
    <xf numFmtId="10" fontId="6" fillId="0" borderId="0" xfId="0" applyNumberFormat="1" applyFont="1" applyAlignment="1">
      <alignment/>
    </xf>
    <xf numFmtId="0" fontId="4" fillId="0" borderId="0" xfId="0" applyFont="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3" fontId="4" fillId="0" borderId="0" xfId="0" applyNumberFormat="1" applyFont="1" applyBorder="1" applyAlignment="1">
      <alignment horizontal="left"/>
    </xf>
    <xf numFmtId="0" fontId="0" fillId="0" borderId="0" xfId="0" applyFont="1" applyBorder="1" applyAlignment="1">
      <alignment/>
    </xf>
    <xf numFmtId="10" fontId="4" fillId="0" borderId="0" xfId="0" applyNumberFormat="1" applyFont="1" applyAlignment="1">
      <alignment/>
    </xf>
    <xf numFmtId="3" fontId="4" fillId="0" borderId="0" xfId="0" applyNumberFormat="1" applyFont="1" applyAlignment="1">
      <alignment/>
    </xf>
    <xf numFmtId="6" fontId="6" fillId="0" borderId="14" xfId="44" applyNumberFormat="1" applyFont="1" applyBorder="1" applyAlignment="1">
      <alignment/>
    </xf>
    <xf numFmtId="0" fontId="6" fillId="0" borderId="0" xfId="0" applyFont="1" applyAlignment="1">
      <alignment/>
    </xf>
    <xf numFmtId="179" fontId="4" fillId="0" borderId="0" xfId="0" applyNumberFormat="1" applyFont="1" applyBorder="1" applyAlignment="1">
      <alignment/>
    </xf>
    <xf numFmtId="179" fontId="6" fillId="0" borderId="0" xfId="0" applyNumberFormat="1" applyFont="1" applyAlignment="1">
      <alignment horizontal="right"/>
    </xf>
    <xf numFmtId="179" fontId="0" fillId="0" borderId="0" xfId="0" applyNumberFormat="1" applyFont="1" applyAlignment="1">
      <alignment/>
    </xf>
    <xf numFmtId="44" fontId="63" fillId="0" borderId="0" xfId="0" applyNumberFormat="1" applyFont="1" applyFill="1" applyBorder="1" applyAlignment="1" applyProtection="1">
      <alignment horizontal="center" vertical="center" wrapText="1"/>
      <protection locked="0"/>
    </xf>
    <xf numFmtId="44" fontId="9" fillId="0" borderId="0" xfId="0" applyNumberFormat="1" applyFont="1" applyFill="1" applyBorder="1" applyAlignment="1" applyProtection="1">
      <alignment horizontal="center" vertical="center" wrapText="1" shrinkToFit="1"/>
      <protection locked="0"/>
    </xf>
    <xf numFmtId="44" fontId="9" fillId="0" borderId="0" xfId="0"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horizontal="left" vertical="center" wrapText="1"/>
      <protection locked="0"/>
    </xf>
    <xf numFmtId="169" fontId="11" fillId="0" borderId="15" xfId="0" applyNumberFormat="1" applyFont="1" applyFill="1" applyBorder="1" applyAlignment="1" applyProtection="1">
      <alignment horizontal="right" vertical="center"/>
      <protection locked="0"/>
    </xf>
    <xf numFmtId="0" fontId="11" fillId="0" borderId="15" xfId="0" applyFont="1" applyFill="1" applyBorder="1" applyAlignment="1" applyProtection="1">
      <alignment horizontal="right" vertical="center"/>
      <protection locked="0"/>
    </xf>
    <xf numFmtId="179" fontId="59" fillId="0" borderId="0" xfId="0" applyNumberFormat="1" applyFont="1" applyFill="1" applyBorder="1" applyAlignment="1" applyProtection="1">
      <alignment vertical="center"/>
      <protection locked="0"/>
    </xf>
    <xf numFmtId="0" fontId="59" fillId="0" borderId="0" xfId="0" applyFont="1" applyFill="1" applyBorder="1" applyAlignment="1" applyProtection="1">
      <alignment vertical="center" wrapText="1"/>
      <protection locked="0"/>
    </xf>
    <xf numFmtId="44" fontId="10" fillId="0" borderId="0" xfId="0" applyNumberFormat="1" applyFont="1" applyFill="1" applyBorder="1" applyAlignment="1" applyProtection="1">
      <alignment horizontal="left" vertical="center" wrapText="1" shrinkToFit="1"/>
      <protection locked="0"/>
    </xf>
    <xf numFmtId="44" fontId="15" fillId="0" borderId="0" xfId="0" applyNumberFormat="1" applyFont="1" applyFill="1" applyBorder="1" applyAlignment="1" applyProtection="1">
      <alignment horizontal="left" vertical="center" wrapText="1" shrinkToFit="1"/>
      <protection locked="0"/>
    </xf>
    <xf numFmtId="10" fontId="6" fillId="0" borderId="0" xfId="0" applyNumberFormat="1" applyFont="1" applyFill="1" applyBorder="1" applyAlignment="1" applyProtection="1">
      <alignment vertical="center"/>
      <protection locked="0"/>
    </xf>
    <xf numFmtId="0" fontId="6" fillId="0" borderId="0" xfId="0" applyFont="1" applyAlignment="1">
      <alignment vertical="center"/>
    </xf>
    <xf numFmtId="0" fontId="59" fillId="0" borderId="0" xfId="0" applyFont="1" applyFill="1" applyBorder="1" applyAlignment="1" applyProtection="1">
      <alignment horizontal="left" vertical="center" wrapText="1"/>
      <protection locked="0"/>
    </xf>
    <xf numFmtId="0" fontId="17" fillId="0" borderId="0" xfId="0" applyFont="1" applyAlignment="1">
      <alignment vertical="center"/>
    </xf>
    <xf numFmtId="0" fontId="4" fillId="0" borderId="0" xfId="0" applyFont="1" applyFill="1" applyBorder="1" applyAlignment="1" applyProtection="1">
      <alignment vertical="center"/>
      <protection locked="0"/>
    </xf>
    <xf numFmtId="37" fontId="11" fillId="2" borderId="16" xfId="0" applyNumberFormat="1" applyFont="1" applyFill="1" applyBorder="1" applyAlignment="1" applyProtection="1">
      <alignment horizontal="center" vertical="center"/>
      <protection locked="0"/>
    </xf>
    <xf numFmtId="169" fontId="4" fillId="0" borderId="15" xfId="0" applyNumberFormat="1" applyFont="1" applyFill="1" applyBorder="1" applyAlignment="1" applyProtection="1">
      <alignment horizontal="right" vertical="center"/>
      <protection locked="0"/>
    </xf>
    <xf numFmtId="3" fontId="14" fillId="0" borderId="15" xfId="0" applyNumberFormat="1" applyFont="1" applyFill="1" applyBorder="1" applyAlignment="1" applyProtection="1">
      <alignment horizontal="right" vertical="center" wrapText="1"/>
      <protection locked="0"/>
    </xf>
    <xf numFmtId="3" fontId="64" fillId="0" borderId="15" xfId="0" applyNumberFormat="1" applyFont="1" applyFill="1" applyBorder="1" applyAlignment="1" applyProtection="1">
      <alignment horizontal="right" vertical="center" wrapText="1"/>
      <protection locked="0"/>
    </xf>
    <xf numFmtId="169" fontId="61" fillId="0" borderId="15" xfId="0" applyNumberFormat="1" applyFont="1" applyFill="1" applyBorder="1" applyAlignment="1" applyProtection="1">
      <alignment horizontal="right" vertical="center"/>
      <protection locked="0"/>
    </xf>
    <xf numFmtId="0" fontId="60" fillId="0" borderId="15" xfId="0" applyFont="1" applyFill="1" applyBorder="1" applyAlignment="1" applyProtection="1">
      <alignment horizontal="right" vertical="center"/>
      <protection locked="0"/>
    </xf>
    <xf numFmtId="2" fontId="4" fillId="0" borderId="15" xfId="0" applyNumberFormat="1" applyFont="1" applyFill="1" applyBorder="1" applyAlignment="1" applyProtection="1">
      <alignment horizontal="right" vertical="center"/>
      <protection locked="0"/>
    </xf>
    <xf numFmtId="169" fontId="4" fillId="0" borderId="0" xfId="0" applyNumberFormat="1" applyFont="1" applyFill="1" applyBorder="1" applyAlignment="1" applyProtection="1">
      <alignment horizontal="right" vertical="center"/>
      <protection locked="0"/>
    </xf>
    <xf numFmtId="0" fontId="11" fillId="0" borderId="0" xfId="0" applyFont="1" applyFill="1" applyBorder="1" applyAlignment="1" applyProtection="1" quotePrefix="1">
      <alignment horizontal="left" vertical="center"/>
      <protection locked="0"/>
    </xf>
    <xf numFmtId="169" fontId="4" fillId="0" borderId="15" xfId="0" applyNumberFormat="1" applyFont="1" applyFill="1" applyBorder="1" applyAlignment="1" applyProtection="1">
      <alignment horizontal="right" vertical="center" wrapText="1"/>
      <protection locked="0"/>
    </xf>
    <xf numFmtId="2" fontId="61" fillId="0" borderId="15" xfId="0" applyNumberFormat="1" applyFont="1" applyFill="1" applyBorder="1" applyAlignment="1" applyProtection="1">
      <alignment horizontal="right" vertical="center"/>
      <protection locked="0"/>
    </xf>
    <xf numFmtId="44" fontId="63" fillId="0" borderId="17" xfId="0" applyNumberFormat="1" applyFont="1" applyFill="1" applyBorder="1" applyAlignment="1" applyProtection="1">
      <alignment horizontal="center" vertical="center" wrapText="1" shrinkToFit="1"/>
      <protection locked="0"/>
    </xf>
    <xf numFmtId="44" fontId="14" fillId="0" borderId="18" xfId="0" applyNumberFormat="1" applyFont="1" applyFill="1" applyBorder="1" applyAlignment="1" applyProtection="1">
      <alignment horizontal="right" vertical="center" wrapText="1" shrinkToFit="1"/>
      <protection locked="0"/>
    </xf>
    <xf numFmtId="37" fontId="9" fillId="0" borderId="18" xfId="0" applyNumberFormat="1" applyFont="1" applyFill="1" applyBorder="1" applyAlignment="1" applyProtection="1">
      <alignment vertical="center"/>
      <protection locked="0"/>
    </xf>
    <xf numFmtId="37" fontId="16" fillId="0" borderId="18" xfId="0" applyNumberFormat="1" applyFont="1" applyFill="1" applyBorder="1" applyAlignment="1" applyProtection="1">
      <alignment vertical="center"/>
      <protection locked="0"/>
    </xf>
    <xf numFmtId="37" fontId="14" fillId="0" borderId="18" xfId="0" applyNumberFormat="1" applyFont="1" applyFill="1" applyBorder="1" applyAlignment="1" applyProtection="1">
      <alignment vertical="center"/>
      <protection locked="0"/>
    </xf>
    <xf numFmtId="5" fontId="63" fillId="0" borderId="18" xfId="0" applyNumberFormat="1" applyFont="1" applyFill="1" applyBorder="1" applyAlignment="1" applyProtection="1">
      <alignment horizontal="right" vertical="center" wrapText="1" shrinkToFit="1"/>
      <protection locked="0"/>
    </xf>
    <xf numFmtId="44" fontId="64" fillId="0" borderId="18" xfId="0" applyNumberFormat="1" applyFont="1" applyFill="1" applyBorder="1" applyAlignment="1" applyProtection="1">
      <alignment horizontal="center" vertical="center" wrapText="1" shrinkToFit="1"/>
      <protection locked="0"/>
    </xf>
    <xf numFmtId="37" fontId="9" fillId="0" borderId="18" xfId="0" applyNumberFormat="1" applyFont="1" applyFill="1" applyBorder="1" applyAlignment="1" applyProtection="1">
      <alignment horizontal="right" vertical="center" wrapText="1" shrinkToFit="1"/>
      <protection locked="0"/>
    </xf>
    <xf numFmtId="0" fontId="63" fillId="0" borderId="18" xfId="0" applyFont="1" applyFill="1" applyBorder="1" applyAlignment="1" applyProtection="1">
      <alignment vertical="center"/>
      <protection locked="0"/>
    </xf>
    <xf numFmtId="44" fontId="63" fillId="0" borderId="18" xfId="0" applyNumberFormat="1" applyFont="1" applyFill="1" applyBorder="1" applyAlignment="1" applyProtection="1">
      <alignment horizontal="center" vertical="center" wrapText="1" shrinkToFit="1"/>
      <protection locked="0"/>
    </xf>
    <xf numFmtId="44" fontId="9" fillId="0" borderId="18" xfId="0" applyNumberFormat="1" applyFont="1" applyFill="1" applyBorder="1" applyAlignment="1" applyProtection="1">
      <alignment horizontal="center" vertical="center" wrapText="1"/>
      <protection locked="0"/>
    </xf>
    <xf numFmtId="44" fontId="14" fillId="0" borderId="18" xfId="0" applyNumberFormat="1" applyFont="1" applyFill="1" applyBorder="1" applyAlignment="1" applyProtection="1">
      <alignment horizontal="center" vertical="center" wrapText="1" shrinkToFit="1"/>
      <protection locked="0"/>
    </xf>
    <xf numFmtId="44" fontId="9" fillId="0" borderId="18" xfId="0" applyNumberFormat="1" applyFont="1" applyFill="1" applyBorder="1" applyAlignment="1" applyProtection="1">
      <alignment horizontal="center" vertical="center" wrapText="1" shrinkToFit="1"/>
      <protection locked="0"/>
    </xf>
    <xf numFmtId="0" fontId="9" fillId="0" borderId="18" xfId="0" applyFont="1" applyFill="1" applyBorder="1" applyAlignment="1" applyProtection="1">
      <alignment horizontal="center" vertical="center" wrapText="1"/>
      <protection locked="0"/>
    </xf>
    <xf numFmtId="0" fontId="9" fillId="0" borderId="18" xfId="0" applyFont="1" applyFill="1" applyBorder="1" applyAlignment="1" applyProtection="1">
      <alignment vertical="center"/>
      <protection locked="0"/>
    </xf>
    <xf numFmtId="0" fontId="9" fillId="0" borderId="18" xfId="0" applyFont="1" applyFill="1" applyBorder="1" applyAlignment="1" applyProtection="1">
      <alignment horizontal="center" vertical="center"/>
      <protection locked="0"/>
    </xf>
    <xf numFmtId="4" fontId="9" fillId="0" borderId="18" xfId="42" applyFont="1" applyFill="1" applyBorder="1" applyAlignment="1" applyProtection="1">
      <alignment horizontal="center" vertical="center" wrapText="1" shrinkToFit="1"/>
      <protection locked="0"/>
    </xf>
    <xf numFmtId="0" fontId="14" fillId="0" borderId="18" xfId="0" applyFont="1" applyFill="1" applyBorder="1" applyAlignment="1" applyProtection="1">
      <alignment horizontal="center" vertical="center"/>
      <protection locked="0"/>
    </xf>
    <xf numFmtId="9" fontId="9" fillId="0" borderId="18" xfId="0" applyNumberFormat="1" applyFont="1" applyFill="1" applyBorder="1" applyAlignment="1" applyProtection="1">
      <alignment horizontal="center" vertical="center" wrapText="1" shrinkToFit="1"/>
      <protection locked="0"/>
    </xf>
    <xf numFmtId="0" fontId="14" fillId="0" borderId="18" xfId="0" applyFont="1" applyFill="1" applyBorder="1" applyAlignment="1" applyProtection="1">
      <alignment vertical="center"/>
      <protection locked="0"/>
    </xf>
    <xf numFmtId="10" fontId="9" fillId="0" borderId="18" xfId="0" applyNumberFormat="1" applyFont="1" applyFill="1" applyBorder="1" applyAlignment="1" applyProtection="1">
      <alignment horizontal="center" vertical="center" wrapText="1" shrinkToFit="1"/>
      <protection locked="0"/>
    </xf>
    <xf numFmtId="179" fontId="9" fillId="0" borderId="18" xfId="0" applyNumberFormat="1" applyFont="1" applyFill="1" applyBorder="1" applyAlignment="1" applyProtection="1">
      <alignment horizontal="center" vertical="center"/>
      <protection locked="0"/>
    </xf>
    <xf numFmtId="44" fontId="9" fillId="0" borderId="18" xfId="0" applyNumberFormat="1" applyFont="1" applyFill="1" applyBorder="1" applyAlignment="1" applyProtection="1">
      <alignment horizontal="left" vertical="center" wrapText="1"/>
      <protection locked="0"/>
    </xf>
    <xf numFmtId="44" fontId="6" fillId="0" borderId="18" xfId="0" applyNumberFormat="1" applyFont="1" applyFill="1" applyBorder="1" applyAlignment="1" applyProtection="1">
      <alignment horizontal="center" vertical="center" wrapText="1" shrinkToFit="1"/>
      <protection locked="0"/>
    </xf>
    <xf numFmtId="44" fontId="10" fillId="0" borderId="18" xfId="0" applyNumberFormat="1" applyFont="1" applyFill="1" applyBorder="1" applyAlignment="1" applyProtection="1">
      <alignment horizontal="center" vertical="center" wrapText="1" shrinkToFit="1"/>
      <protection locked="0"/>
    </xf>
    <xf numFmtId="44" fontId="63" fillId="0" borderId="18" xfId="0" applyNumberFormat="1" applyFont="1" applyFill="1" applyBorder="1" applyAlignment="1" applyProtection="1">
      <alignment horizontal="center" vertical="center" wrapText="1"/>
      <protection locked="0"/>
    </xf>
    <xf numFmtId="44" fontId="9" fillId="0" borderId="19" xfId="0" applyNumberFormat="1" applyFont="1" applyFill="1" applyBorder="1" applyAlignment="1" applyProtection="1">
      <alignment horizontal="center" vertical="center" wrapText="1" shrinkToFit="1"/>
      <protection locked="0"/>
    </xf>
    <xf numFmtId="37" fontId="11" fillId="0" borderId="20" xfId="0" applyNumberFormat="1" applyFont="1" applyFill="1" applyBorder="1" applyAlignment="1" applyProtection="1">
      <alignment horizontal="center" vertical="center"/>
      <protection locked="0"/>
    </xf>
    <xf numFmtId="0" fontId="58" fillId="0" borderId="17" xfId="0" applyFont="1" applyFill="1" applyBorder="1" applyAlignment="1" applyProtection="1">
      <alignment vertical="center"/>
      <protection locked="0"/>
    </xf>
    <xf numFmtId="0" fontId="58" fillId="0" borderId="18" xfId="0" applyFont="1" applyFill="1" applyBorder="1" applyAlignment="1" applyProtection="1">
      <alignment vertical="center"/>
      <protection locked="0"/>
    </xf>
    <xf numFmtId="5" fontId="10" fillId="0" borderId="18" xfId="0" applyNumberFormat="1" applyFont="1" applyFill="1" applyBorder="1" applyAlignment="1" applyProtection="1">
      <alignment vertical="center"/>
      <protection locked="0"/>
    </xf>
    <xf numFmtId="5" fontId="12" fillId="0" borderId="18" xfId="0" applyNumberFormat="1" applyFont="1" applyFill="1" applyBorder="1" applyAlignment="1" applyProtection="1">
      <alignment vertical="center"/>
      <protection locked="0"/>
    </xf>
    <xf numFmtId="37" fontId="10" fillId="0" borderId="18" xfId="0" applyNumberFormat="1" applyFont="1" applyFill="1" applyBorder="1" applyAlignment="1" applyProtection="1">
      <alignment vertical="center"/>
      <protection locked="0"/>
    </xf>
    <xf numFmtId="5" fontId="58" fillId="0" borderId="18" xfId="0" applyNumberFormat="1" applyFont="1" applyFill="1" applyBorder="1" applyAlignment="1" applyProtection="1">
      <alignment vertical="center"/>
      <protection locked="0"/>
    </xf>
    <xf numFmtId="179" fontId="10" fillId="0" borderId="19" xfId="0" applyNumberFormat="1" applyFont="1" applyFill="1" applyBorder="1" applyAlignment="1" applyProtection="1">
      <alignment vertical="center"/>
      <protection locked="0"/>
    </xf>
    <xf numFmtId="5" fontId="11" fillId="0" borderId="18" xfId="0" applyNumberFormat="1" applyFont="1" applyFill="1" applyBorder="1" applyAlignment="1" applyProtection="1">
      <alignment horizontal="right" vertical="center"/>
      <protection locked="0"/>
    </xf>
    <xf numFmtId="5" fontId="60" fillId="0" borderId="18" xfId="0" applyNumberFormat="1" applyFont="1" applyFill="1" applyBorder="1" applyAlignment="1" applyProtection="1">
      <alignment horizontal="right" vertical="center"/>
      <protection locked="0"/>
    </xf>
    <xf numFmtId="3" fontId="10" fillId="0" borderId="19" xfId="0" applyNumberFormat="1" applyFont="1" applyFill="1" applyBorder="1" applyAlignment="1" applyProtection="1">
      <alignment horizontal="right" vertical="center"/>
      <protection locked="0"/>
    </xf>
    <xf numFmtId="5" fontId="10" fillId="0" borderId="18" xfId="0" applyNumberFormat="1" applyFont="1" applyFill="1" applyBorder="1" applyAlignment="1" applyProtection="1">
      <alignment horizontal="right" vertical="center"/>
      <protection locked="0"/>
    </xf>
    <xf numFmtId="179" fontId="60" fillId="0" borderId="18" xfId="0" applyNumberFormat="1" applyFont="1" applyFill="1" applyBorder="1" applyAlignment="1" applyProtection="1">
      <alignment horizontal="right" vertical="center"/>
      <protection locked="0"/>
    </xf>
    <xf numFmtId="179" fontId="10" fillId="0" borderId="18" xfId="0" applyNumberFormat="1" applyFont="1" applyFill="1" applyBorder="1" applyAlignment="1" applyProtection="1">
      <alignment vertical="center"/>
      <protection locked="0"/>
    </xf>
    <xf numFmtId="179" fontId="11" fillId="0" borderId="18" xfId="0" applyNumberFormat="1" applyFont="1" applyFill="1" applyBorder="1" applyAlignment="1" applyProtection="1">
      <alignment vertical="center"/>
      <protection locked="0"/>
    </xf>
    <xf numFmtId="179" fontId="60" fillId="0" borderId="18" xfId="0" applyNumberFormat="1" applyFont="1" applyFill="1" applyBorder="1" applyAlignment="1" applyProtection="1">
      <alignment vertical="center"/>
      <protection locked="0"/>
    </xf>
    <xf numFmtId="179" fontId="58" fillId="0" borderId="18" xfId="0" applyNumberFormat="1" applyFont="1" applyFill="1" applyBorder="1" applyAlignment="1" applyProtection="1">
      <alignment vertical="center"/>
      <protection locked="0"/>
    </xf>
    <xf numFmtId="179" fontId="10" fillId="0" borderId="19" xfId="0" applyNumberFormat="1" applyFont="1" applyFill="1" applyBorder="1" applyAlignment="1" applyProtection="1" quotePrefix="1">
      <alignment horizontal="right" vertical="center"/>
      <protection locked="0"/>
    </xf>
    <xf numFmtId="179" fontId="10" fillId="0" borderId="18" xfId="0" applyNumberFormat="1" applyFont="1" applyFill="1" applyBorder="1" applyAlignment="1" applyProtection="1" quotePrefix="1">
      <alignment horizontal="right" vertical="center"/>
      <protection locked="0"/>
    </xf>
    <xf numFmtId="179" fontId="11" fillId="0" borderId="18" xfId="0" applyNumberFormat="1" applyFont="1" applyFill="1" applyBorder="1" applyAlignment="1" applyProtection="1" quotePrefix="1">
      <alignment horizontal="right" vertical="center"/>
      <protection locked="0"/>
    </xf>
    <xf numFmtId="179" fontId="60" fillId="0" borderId="18" xfId="0" applyNumberFormat="1" applyFont="1" applyFill="1" applyBorder="1" applyAlignment="1" applyProtection="1" quotePrefix="1">
      <alignment horizontal="right" vertical="center"/>
      <protection locked="0"/>
    </xf>
    <xf numFmtId="179" fontId="11" fillId="0" borderId="21" xfId="0" applyNumberFormat="1" applyFont="1" applyFill="1" applyBorder="1" applyAlignment="1" applyProtection="1">
      <alignment horizontal="right" vertical="center"/>
      <protection locked="0"/>
    </xf>
    <xf numFmtId="179" fontId="10" fillId="0" borderId="18" xfId="42" applyNumberFormat="1" applyFont="1" applyFill="1" applyBorder="1" applyAlignment="1" applyProtection="1">
      <alignment vertical="center"/>
      <protection locked="0"/>
    </xf>
    <xf numFmtId="179" fontId="11" fillId="0" borderId="22" xfId="0" applyNumberFormat="1" applyFont="1" applyFill="1" applyBorder="1" applyAlignment="1" applyProtection="1">
      <alignment vertical="center"/>
      <protection locked="0"/>
    </xf>
    <xf numFmtId="179" fontId="10" fillId="0" borderId="18" xfId="0" applyNumberFormat="1" applyFont="1" applyFill="1" applyBorder="1" applyAlignment="1" applyProtection="1">
      <alignment horizontal="right" vertical="center"/>
      <protection locked="0"/>
    </xf>
    <xf numFmtId="179" fontId="10" fillId="0" borderId="18" xfId="0" applyNumberFormat="1" applyFont="1" applyFill="1" applyBorder="1" applyAlignment="1" applyProtection="1">
      <alignment horizontal="right" vertical="center" wrapText="1"/>
      <protection locked="0"/>
    </xf>
    <xf numFmtId="179" fontId="60" fillId="0" borderId="23" xfId="0" applyNumberFormat="1" applyFont="1" applyFill="1" applyBorder="1" applyAlignment="1" applyProtection="1">
      <alignment vertical="center"/>
      <protection locked="0"/>
    </xf>
    <xf numFmtId="179" fontId="58" fillId="0" borderId="24" xfId="0" applyNumberFormat="1" applyFont="1" applyFill="1" applyBorder="1" applyAlignment="1" applyProtection="1">
      <alignment vertical="center"/>
      <protection locked="0"/>
    </xf>
    <xf numFmtId="179" fontId="58" fillId="0" borderId="19" xfId="0" applyNumberFormat="1" applyFont="1" applyFill="1" applyBorder="1" applyAlignment="1" applyProtection="1">
      <alignment vertical="center"/>
      <protection locked="0"/>
    </xf>
    <xf numFmtId="179" fontId="11" fillId="0" borderId="10" xfId="0" applyNumberFormat="1" applyFont="1" applyFill="1" applyBorder="1" applyAlignment="1" applyProtection="1">
      <alignment vertical="center"/>
      <protection locked="0"/>
    </xf>
    <xf numFmtId="0" fontId="60" fillId="0" borderId="18" xfId="0" applyFont="1" applyFill="1" applyBorder="1" applyAlignment="1" applyProtection="1">
      <alignment vertical="center"/>
      <protection locked="0"/>
    </xf>
    <xf numFmtId="179" fontId="11" fillId="0" borderId="23" xfId="0" applyNumberFormat="1" applyFont="1" applyFill="1" applyBorder="1" applyAlignment="1" applyProtection="1">
      <alignment vertical="center"/>
      <protection locked="0"/>
    </xf>
    <xf numFmtId="179" fontId="11" fillId="0" borderId="21" xfId="0" applyNumberFormat="1" applyFont="1" applyFill="1" applyBorder="1" applyAlignment="1" applyProtection="1">
      <alignment vertical="center"/>
      <protection locked="0"/>
    </xf>
    <xf numFmtId="5" fontId="11" fillId="0" borderId="18" xfId="0" applyNumberFormat="1" applyFont="1" applyFill="1" applyBorder="1" applyAlignment="1" applyProtection="1">
      <alignment vertical="center"/>
      <protection locked="0"/>
    </xf>
    <xf numFmtId="5" fontId="11" fillId="0" borderId="19" xfId="0" applyNumberFormat="1"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16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locked="0"/>
    </xf>
    <xf numFmtId="0" fontId="0" fillId="0" borderId="0" xfId="0" applyFont="1" applyFill="1" applyAlignment="1">
      <alignment/>
    </xf>
    <xf numFmtId="179" fontId="11" fillId="0" borderId="17" xfId="0" applyNumberFormat="1" applyFont="1" applyFill="1" applyBorder="1" applyAlignment="1" applyProtection="1">
      <alignment vertical="center"/>
      <protection locked="0"/>
    </xf>
    <xf numFmtId="0" fontId="6" fillId="0" borderId="0" xfId="0" applyFont="1" applyFill="1" applyBorder="1" applyAlignment="1">
      <alignment/>
    </xf>
    <xf numFmtId="179" fontId="60" fillId="0" borderId="0" xfId="0" applyNumberFormat="1" applyFont="1" applyFill="1" applyBorder="1" applyAlignment="1" applyProtection="1">
      <alignment vertical="center"/>
      <protection locked="0"/>
    </xf>
    <xf numFmtId="0" fontId="6" fillId="0" borderId="0" xfId="0" applyFont="1" applyBorder="1" applyAlignment="1">
      <alignment vertical="center"/>
    </xf>
    <xf numFmtId="179" fontId="10" fillId="0" borderId="0" xfId="0" applyNumberFormat="1" applyFont="1" applyFill="1" applyBorder="1" applyAlignment="1" applyProtection="1">
      <alignment vertical="center"/>
      <protection locked="0"/>
    </xf>
    <xf numFmtId="179" fontId="11" fillId="0" borderId="24" xfId="0" applyNumberFormat="1" applyFont="1" applyFill="1" applyBorder="1" applyAlignment="1" applyProtection="1">
      <alignment vertical="center"/>
      <protection locked="0"/>
    </xf>
    <xf numFmtId="179" fontId="60" fillId="0" borderId="17" xfId="0" applyNumberFormat="1" applyFont="1" applyFill="1" applyBorder="1" applyAlignment="1" applyProtection="1">
      <alignment vertical="center"/>
      <protection locked="0"/>
    </xf>
    <xf numFmtId="0" fontId="10" fillId="0" borderId="18" xfId="0" applyFont="1" applyFill="1" applyBorder="1" applyAlignment="1" applyProtection="1">
      <alignment vertical="center"/>
      <protection locked="0"/>
    </xf>
    <xf numFmtId="44" fontId="63" fillId="0" borderId="18" xfId="0" applyNumberFormat="1" applyFont="1" applyFill="1" applyBorder="1" applyAlignment="1" applyProtection="1" quotePrefix="1">
      <alignment horizontal="center" vertical="center" wrapText="1" shrinkToFit="1"/>
      <protection locked="0"/>
    </xf>
    <xf numFmtId="0" fontId="15" fillId="0" borderId="0" xfId="0" applyFont="1" applyFill="1" applyBorder="1" applyAlignment="1" applyProtection="1">
      <alignment vertical="center"/>
      <protection locked="0"/>
    </xf>
    <xf numFmtId="179" fontId="10" fillId="0" borderId="19" xfId="0" applyNumberFormat="1" applyFont="1" applyFill="1" applyBorder="1" applyAlignment="1" applyProtection="1">
      <alignment horizontal="right" vertical="center"/>
      <protection locked="0"/>
    </xf>
    <xf numFmtId="5" fontId="10" fillId="0" borderId="19" xfId="0" applyNumberFormat="1" applyFont="1" applyFill="1" applyBorder="1" applyAlignment="1" applyProtection="1">
      <alignment vertical="center"/>
      <protection locked="0"/>
    </xf>
    <xf numFmtId="37" fontId="11" fillId="2" borderId="19" xfId="0" applyNumberFormat="1" applyFont="1" applyFill="1" applyBorder="1" applyAlignment="1" applyProtection="1">
      <alignment horizontal="center" vertical="center" wrapText="1"/>
      <protection locked="0"/>
    </xf>
    <xf numFmtId="0" fontId="6" fillId="0" borderId="25" xfId="0" applyFont="1" applyBorder="1" applyAlignment="1">
      <alignment/>
    </xf>
    <xf numFmtId="0" fontId="6" fillId="0" borderId="14" xfId="0" applyFont="1" applyFill="1" applyBorder="1" applyAlignment="1" applyProtection="1">
      <alignment vertical="center"/>
      <protection locked="0"/>
    </xf>
    <xf numFmtId="1" fontId="13" fillId="0" borderId="15" xfId="0" applyNumberFormat="1" applyFont="1" applyFill="1" applyBorder="1" applyAlignment="1" applyProtection="1">
      <alignment horizontal="center" vertical="center"/>
      <protection locked="0"/>
    </xf>
    <xf numFmtId="0" fontId="6" fillId="18" borderId="0" xfId="0" applyFont="1" applyFill="1" applyBorder="1" applyAlignment="1">
      <alignment/>
    </xf>
    <xf numFmtId="0" fontId="6" fillId="0" borderId="0" xfId="0" applyFont="1" applyFill="1" applyBorder="1" applyAlignment="1">
      <alignment/>
    </xf>
    <xf numFmtId="169" fontId="4" fillId="0" borderId="26" xfId="0" applyNumberFormat="1" applyFont="1" applyFill="1" applyBorder="1" applyAlignment="1" applyProtection="1">
      <alignment horizontal="right" vertical="center"/>
      <protection locked="0"/>
    </xf>
    <xf numFmtId="44" fontId="11" fillId="0" borderId="27" xfId="0" applyNumberFormat="1" applyFont="1" applyFill="1" applyBorder="1" applyAlignment="1" applyProtection="1">
      <alignment horizontal="right" vertical="center" wrapText="1" shrinkToFit="1"/>
      <protection locked="0"/>
    </xf>
    <xf numFmtId="44" fontId="11" fillId="0" borderId="25" xfId="0" applyNumberFormat="1" applyFont="1" applyFill="1" applyBorder="1" applyAlignment="1" applyProtection="1">
      <alignment horizontal="right" vertical="center" wrapText="1" shrinkToFit="1"/>
      <protection locked="0"/>
    </xf>
    <xf numFmtId="37" fontId="11" fillId="0" borderId="18" xfId="0" applyNumberFormat="1" applyFont="1" applyFill="1" applyBorder="1" applyAlignment="1" applyProtection="1">
      <alignment horizontal="center" vertical="center" wrapText="1"/>
      <protection locked="0"/>
    </xf>
    <xf numFmtId="179" fontId="6" fillId="0" borderId="0" xfId="0" applyNumberFormat="1" applyFont="1" applyBorder="1" applyAlignment="1">
      <alignment horizontal="center"/>
    </xf>
    <xf numFmtId="0" fontId="0" fillId="0" borderId="0" xfId="0" applyAlignment="1">
      <alignment horizontal="center"/>
    </xf>
    <xf numFmtId="0" fontId="6" fillId="0" borderId="15" xfId="0" applyFont="1" applyFill="1" applyBorder="1" applyAlignment="1" applyProtection="1">
      <alignment vertical="center" wrapText="1"/>
      <protection locked="0"/>
    </xf>
    <xf numFmtId="0" fontId="0" fillId="0" borderId="0" xfId="0" applyFont="1" applyAlignment="1">
      <alignment vertical="center" wrapText="1"/>
    </xf>
    <xf numFmtId="0" fontId="6" fillId="0" borderId="0" xfId="0" applyFont="1" applyFill="1" applyBorder="1" applyAlignment="1" applyProtection="1">
      <alignment vertical="center" wrapText="1"/>
      <protection locked="0"/>
    </xf>
    <xf numFmtId="0" fontId="0" fillId="0" borderId="0" xfId="0" applyFont="1" applyFill="1" applyAlignment="1">
      <alignment vertical="center" wrapText="1"/>
    </xf>
    <xf numFmtId="0" fontId="6" fillId="0" borderId="0" xfId="0" applyFont="1" applyFill="1" applyBorder="1" applyAlignment="1" applyProtection="1">
      <alignment vertical="center"/>
      <protection locked="0"/>
    </xf>
    <xf numFmtId="0" fontId="0" fillId="0" borderId="0" xfId="0" applyFont="1" applyFill="1" applyAlignment="1">
      <alignment vertical="center"/>
    </xf>
    <xf numFmtId="0" fontId="0" fillId="0" borderId="0" xfId="0" applyFont="1" applyAlignment="1">
      <alignment vertical="center"/>
    </xf>
    <xf numFmtId="44" fontId="11" fillId="2" borderId="11" xfId="0" applyNumberFormat="1" applyFont="1" applyFill="1" applyBorder="1" applyAlignment="1" applyProtection="1">
      <alignment horizontal="right" vertical="center" wrapText="1" shrinkToFit="1"/>
      <protection locked="0"/>
    </xf>
    <xf numFmtId="44" fontId="11" fillId="2" borderId="12" xfId="0" applyNumberFormat="1" applyFont="1" applyFill="1" applyBorder="1" applyAlignment="1" applyProtection="1">
      <alignment horizontal="right" vertical="center" wrapText="1" shrinkToFit="1"/>
      <protection locked="0"/>
    </xf>
    <xf numFmtId="169" fontId="13" fillId="2" borderId="27" xfId="0" applyNumberFormat="1" applyFont="1" applyFill="1" applyBorder="1" applyAlignment="1" applyProtection="1">
      <alignment horizontal="center" vertical="center"/>
      <protection locked="0"/>
    </xf>
    <xf numFmtId="0" fontId="0" fillId="0" borderId="25" xfId="0" applyBorder="1" applyAlignment="1">
      <alignment/>
    </xf>
    <xf numFmtId="0" fontId="0" fillId="0" borderId="28" xfId="0" applyBorder="1" applyAlignment="1">
      <alignment/>
    </xf>
    <xf numFmtId="169" fontId="13" fillId="2" borderId="26" xfId="0" applyNumberFormat="1" applyFont="1" applyFill="1" applyBorder="1" applyAlignment="1" applyProtection="1">
      <alignment horizontal="center" vertical="center"/>
      <protection locked="0"/>
    </xf>
    <xf numFmtId="0" fontId="0" fillId="0" borderId="14" xfId="0" applyBorder="1" applyAlignment="1">
      <alignment/>
    </xf>
    <xf numFmtId="0" fontId="0" fillId="0" borderId="16" xfId="0" applyBorder="1" applyAlignment="1">
      <alignment/>
    </xf>
    <xf numFmtId="169" fontId="11" fillId="0" borderId="15" xfId="0" applyNumberFormat="1" applyFont="1" applyFill="1" applyBorder="1" applyAlignment="1" applyProtection="1">
      <alignment horizontal="left" vertical="center"/>
      <protection locked="0"/>
    </xf>
    <xf numFmtId="0" fontId="0" fillId="0" borderId="0" xfId="0" applyFill="1" applyBorder="1" applyAlignment="1">
      <alignment horizontal="left" vertical="center"/>
    </xf>
    <xf numFmtId="169" fontId="11" fillId="0" borderId="27" xfId="0" applyNumberFormat="1" applyFont="1" applyFill="1" applyBorder="1" applyAlignment="1" applyProtection="1">
      <alignment horizontal="left" vertical="center"/>
      <protection locked="0"/>
    </xf>
    <xf numFmtId="0" fontId="0" fillId="0" borderId="25" xfId="0" applyBorder="1" applyAlignment="1">
      <alignment horizontal="left" vertical="center"/>
    </xf>
    <xf numFmtId="0" fontId="0" fillId="0" borderId="0" xfId="0"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C19"/>
  <sheetViews>
    <sheetView zoomScalePageLayoutView="0" workbookViewId="0" topLeftCell="A1">
      <selection activeCell="D52" sqref="D52"/>
    </sheetView>
  </sheetViews>
  <sheetFormatPr defaultColWidth="9.00390625" defaultRowHeight="12.75"/>
  <sheetData>
    <row r="3" ht="12.75">
      <c r="B3" t="s">
        <v>126</v>
      </c>
    </row>
    <row r="5" ht="12.75">
      <c r="B5" t="s">
        <v>127</v>
      </c>
    </row>
    <row r="7" ht="12.75">
      <c r="B7" t="s">
        <v>128</v>
      </c>
    </row>
    <row r="9" ht="12.75">
      <c r="B9" t="s">
        <v>129</v>
      </c>
    </row>
    <row r="11" ht="12.75">
      <c r="B11" t="s">
        <v>130</v>
      </c>
    </row>
    <row r="13" ht="12.75">
      <c r="B13" t="s">
        <v>131</v>
      </c>
    </row>
    <row r="14" ht="12.75">
      <c r="C14" t="s">
        <v>132</v>
      </c>
    </row>
    <row r="15" ht="12.75">
      <c r="C15" t="s">
        <v>133</v>
      </c>
    </row>
    <row r="16" ht="12.75">
      <c r="C16" t="s">
        <v>134</v>
      </c>
    </row>
    <row r="18" ht="12.75">
      <c r="C18" t="s">
        <v>136</v>
      </c>
    </row>
    <row r="19" ht="12.75">
      <c r="C19" t="s">
        <v>135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C5:C19"/>
  <sheetViews>
    <sheetView zoomScalePageLayoutView="0" workbookViewId="0" topLeftCell="A1">
      <selection activeCell="M14" sqref="M14"/>
    </sheetView>
  </sheetViews>
  <sheetFormatPr defaultColWidth="9.00390625" defaultRowHeight="12.75"/>
  <sheetData>
    <row r="1" ht="17.25" customHeight="1"/>
    <row r="2" ht="17.25" customHeight="1"/>
    <row r="3" ht="17.25" customHeight="1"/>
    <row r="4" ht="17.25" customHeight="1"/>
    <row r="5" ht="17.25" customHeight="1">
      <c r="C5" t="s">
        <v>163</v>
      </c>
    </row>
    <row r="6" ht="17.25" customHeight="1"/>
    <row r="7" ht="17.25" customHeight="1">
      <c r="C7" t="s">
        <v>164</v>
      </c>
    </row>
    <row r="8" ht="17.25" customHeight="1"/>
    <row r="9" ht="17.25" customHeight="1">
      <c r="C9" t="s">
        <v>165</v>
      </c>
    </row>
    <row r="10" ht="17.25" customHeight="1"/>
    <row r="11" ht="17.25" customHeight="1">
      <c r="C11" t="s">
        <v>168</v>
      </c>
    </row>
    <row r="12" ht="17.25" customHeight="1">
      <c r="C12" t="s">
        <v>167</v>
      </c>
    </row>
    <row r="13" ht="17.25" customHeight="1"/>
    <row r="14" ht="17.25" customHeight="1"/>
    <row r="15" ht="17.25" customHeight="1">
      <c r="C15" t="s">
        <v>175</v>
      </c>
    </row>
    <row r="16" ht="17.25" customHeight="1">
      <c r="C16" t="s">
        <v>176</v>
      </c>
    </row>
    <row r="17" ht="17.25" customHeight="1">
      <c r="C17" t="s">
        <v>177</v>
      </c>
    </row>
    <row r="18" ht="17.25" customHeight="1"/>
    <row r="19" ht="17.25" customHeight="1">
      <c r="C19" t="s">
        <v>178</v>
      </c>
    </row>
    <row r="20" ht="17.25" customHeight="1"/>
    <row r="21" ht="17.25" customHeight="1"/>
    <row r="22" ht="17.25" customHeight="1"/>
    <row r="23" ht="17.25" customHeight="1"/>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43"/>
  <sheetViews>
    <sheetView zoomScalePageLayoutView="0" workbookViewId="0" topLeftCell="A16">
      <selection activeCell="C29" sqref="C29"/>
    </sheetView>
  </sheetViews>
  <sheetFormatPr defaultColWidth="9.00390625" defaultRowHeight="15.75" customHeight="1"/>
  <cols>
    <col min="1" max="1" width="2.75390625" style="23" customWidth="1"/>
    <col min="2" max="2" width="3.00390625" style="23" customWidth="1"/>
    <col min="3" max="3" width="46.625" style="23" customWidth="1"/>
    <col min="4" max="4" width="12.625" style="24" customWidth="1"/>
    <col min="5" max="5" width="11.625" style="23" customWidth="1"/>
    <col min="6" max="6" width="14.00390625" style="23" customWidth="1"/>
    <col min="7" max="7" width="9.125" style="23" customWidth="1"/>
    <col min="8" max="8" width="10.75390625" style="23" bestFit="1" customWidth="1"/>
    <col min="9" max="16384" width="9.125" style="23" customWidth="1"/>
  </cols>
  <sheetData>
    <row r="1" ht="24" customHeight="1">
      <c r="C1" s="43"/>
    </row>
    <row r="2" spans="1:6" s="38" customFormat="1" ht="15.75" customHeight="1">
      <c r="A2" s="33" t="s">
        <v>93</v>
      </c>
      <c r="B2" s="34"/>
      <c r="C2" s="35" t="s">
        <v>185</v>
      </c>
      <c r="D2" s="171"/>
      <c r="E2" s="172"/>
      <c r="F2" s="172"/>
    </row>
    <row r="3" spans="1:6" s="38" customFormat="1" ht="15.75" customHeight="1">
      <c r="A3" s="33"/>
      <c r="B3" s="35"/>
      <c r="C3" s="35" t="s">
        <v>94</v>
      </c>
      <c r="D3" s="36"/>
      <c r="E3" s="37"/>
      <c r="F3" s="35"/>
    </row>
    <row r="4" spans="1:6" s="38" customFormat="1" ht="15.75" customHeight="1" thickBot="1">
      <c r="A4" s="33"/>
      <c r="B4" s="35"/>
      <c r="C4" s="47">
        <v>4378148424</v>
      </c>
      <c r="D4" s="36"/>
      <c r="E4" s="37"/>
      <c r="F4" s="35"/>
    </row>
    <row r="5" spans="1:6" ht="15" customHeight="1" thickBot="1">
      <c r="A5" s="25"/>
      <c r="B5" s="26"/>
      <c r="C5" s="27"/>
      <c r="D5" s="28"/>
      <c r="E5" s="39" t="s">
        <v>95</v>
      </c>
      <c r="F5" s="40" t="s">
        <v>96</v>
      </c>
    </row>
    <row r="6" spans="1:6" ht="9.75" customHeight="1">
      <c r="A6" s="25"/>
      <c r="B6" s="26"/>
      <c r="C6" s="26"/>
      <c r="D6" s="28"/>
      <c r="E6" s="29"/>
      <c r="F6" s="30"/>
    </row>
    <row r="7" spans="1:6" s="38" customFormat="1" ht="15.75" customHeight="1">
      <c r="A7" s="48"/>
      <c r="B7" s="35"/>
      <c r="C7" s="35" t="s">
        <v>97</v>
      </c>
      <c r="D7" s="36"/>
      <c r="E7" s="37"/>
      <c r="F7" s="35"/>
    </row>
    <row r="8" spans="1:6" s="38" customFormat="1" ht="15.75" customHeight="1">
      <c r="A8" s="33"/>
      <c r="B8" s="35" t="s">
        <v>45</v>
      </c>
      <c r="C8" s="34" t="s">
        <v>98</v>
      </c>
      <c r="D8" s="41">
        <v>917074</v>
      </c>
      <c r="E8" s="42">
        <f>SUM(D8/F16)</f>
        <v>0.4328221692788075</v>
      </c>
      <c r="F8" s="43"/>
    </row>
    <row r="9" spans="1:6" s="38" customFormat="1" ht="15.75" customHeight="1">
      <c r="A9" s="33"/>
      <c r="B9" s="35"/>
      <c r="C9" s="34" t="s">
        <v>99</v>
      </c>
      <c r="D9" s="32">
        <v>1000000</v>
      </c>
      <c r="E9" s="42">
        <f>SUM(D9/F16)</f>
        <v>0.4719599173881361</v>
      </c>
      <c r="F9" s="49"/>
    </row>
    <row r="10" spans="1:6" s="38" customFormat="1" ht="15.75" customHeight="1">
      <c r="A10" s="33"/>
      <c r="B10" s="35"/>
      <c r="C10" s="34" t="s">
        <v>100</v>
      </c>
      <c r="D10" s="32">
        <v>124000</v>
      </c>
      <c r="E10" s="42">
        <f>SUM(D10/F16)</f>
        <v>0.05852302975612887</v>
      </c>
      <c r="F10" s="49"/>
    </row>
    <row r="11" spans="1:6" s="38" customFormat="1" ht="15.75" customHeight="1">
      <c r="A11" s="33"/>
      <c r="B11" s="35" t="s">
        <v>50</v>
      </c>
      <c r="C11" s="34" t="s">
        <v>101</v>
      </c>
      <c r="D11" s="41">
        <v>14350</v>
      </c>
      <c r="E11" s="42">
        <f>SUM(D11/F16)</f>
        <v>0.0067726248145197525</v>
      </c>
      <c r="F11" s="43"/>
    </row>
    <row r="12" spans="1:6" s="38" customFormat="1" ht="15.75" customHeight="1">
      <c r="A12" s="33"/>
      <c r="B12" s="35" t="s">
        <v>52</v>
      </c>
      <c r="C12" s="34" t="s">
        <v>103</v>
      </c>
      <c r="D12" s="41">
        <v>400</v>
      </c>
      <c r="E12" s="42">
        <f>SUM(D12/F16)</f>
        <v>0.00018878396695525443</v>
      </c>
      <c r="F12" s="43"/>
    </row>
    <row r="13" spans="1:6" s="38" customFormat="1" ht="15.75" customHeight="1">
      <c r="A13" s="33"/>
      <c r="B13" s="35" t="s">
        <v>56</v>
      </c>
      <c r="C13" s="34" t="s">
        <v>186</v>
      </c>
      <c r="D13" s="41">
        <v>185000</v>
      </c>
      <c r="E13" s="42">
        <f>SUM(D13/F16)</f>
        <v>0.08731258471680517</v>
      </c>
      <c r="F13" s="43"/>
    </row>
    <row r="14" spans="1:6" s="38" customFormat="1" ht="15.75" customHeight="1">
      <c r="A14" s="33"/>
      <c r="B14" s="35" t="s">
        <v>58</v>
      </c>
      <c r="C14" s="34" t="s">
        <v>102</v>
      </c>
      <c r="D14" s="41">
        <v>0</v>
      </c>
      <c r="E14" s="42">
        <f>SUM(D14/F16)</f>
        <v>0</v>
      </c>
      <c r="F14" s="43"/>
    </row>
    <row r="15" spans="1:6" s="38" customFormat="1" ht="15.75" customHeight="1">
      <c r="A15" s="33"/>
      <c r="B15" s="35"/>
      <c r="C15" s="34" t="s">
        <v>147</v>
      </c>
      <c r="D15" s="41">
        <v>-122000</v>
      </c>
      <c r="E15" s="42">
        <f>SUM(D15/F16)</f>
        <v>-0.0575791099213526</v>
      </c>
      <c r="F15" s="43"/>
    </row>
    <row r="16" spans="1:6" s="38" customFormat="1" ht="15.75" customHeight="1">
      <c r="A16" s="33"/>
      <c r="B16" s="34"/>
      <c r="C16" s="34"/>
      <c r="D16" s="41"/>
      <c r="E16" s="49">
        <f>SUM(E8:E15)</f>
        <v>1.0000000000000002</v>
      </c>
      <c r="F16" s="50">
        <v>2118824</v>
      </c>
    </row>
    <row r="17" spans="1:6" s="31" customFormat="1" ht="15.75" customHeight="1">
      <c r="A17" s="25"/>
      <c r="B17" s="26"/>
      <c r="C17" s="26"/>
      <c r="D17" s="28"/>
      <c r="E17" s="29"/>
      <c r="F17" s="30"/>
    </row>
    <row r="18" spans="1:6" s="38" customFormat="1" ht="15.75" customHeight="1">
      <c r="A18" s="33" t="s">
        <v>104</v>
      </c>
      <c r="B18" s="35"/>
      <c r="C18" s="35" t="s">
        <v>187</v>
      </c>
      <c r="D18" s="41"/>
      <c r="E18" s="42"/>
      <c r="F18" s="43"/>
    </row>
    <row r="19" spans="1:6" s="38" customFormat="1" ht="15.75" customHeight="1">
      <c r="A19" s="33"/>
      <c r="B19" s="35" t="s">
        <v>45</v>
      </c>
      <c r="C19" s="34" t="s">
        <v>54</v>
      </c>
      <c r="D19" s="41">
        <v>280422</v>
      </c>
      <c r="E19" s="42">
        <f>SUM(D19/F31)</f>
        <v>0.13235943813012122</v>
      </c>
      <c r="F19" s="43"/>
    </row>
    <row r="20" spans="1:6" s="38" customFormat="1" ht="15.75" customHeight="1">
      <c r="A20" s="33"/>
      <c r="B20" s="35" t="s">
        <v>50</v>
      </c>
      <c r="C20" s="34" t="s">
        <v>105</v>
      </c>
      <c r="D20" s="41">
        <v>871057</v>
      </c>
      <c r="E20" s="42">
        <f>SUM(D20/F31)</f>
        <v>0.4111396933882113</v>
      </c>
      <c r="F20" s="43"/>
    </row>
    <row r="21" spans="1:6" s="38" customFormat="1" ht="15.75" customHeight="1">
      <c r="A21" s="33"/>
      <c r="B21" s="35" t="s">
        <v>52</v>
      </c>
      <c r="C21" s="34" t="s">
        <v>55</v>
      </c>
      <c r="D21" s="41">
        <v>260361</v>
      </c>
      <c r="E21" s="42">
        <f>SUM(D21/F31)</f>
        <v>0.12289062795000566</v>
      </c>
      <c r="F21" s="43"/>
    </row>
    <row r="22" spans="1:6" s="38" customFormat="1" ht="15.75" customHeight="1">
      <c r="A22" s="33"/>
      <c r="B22" s="35" t="s">
        <v>56</v>
      </c>
      <c r="C22" s="34" t="s">
        <v>57</v>
      </c>
      <c r="D22" s="41">
        <v>166000</v>
      </c>
      <c r="E22" s="42">
        <f>SUM(D22/F31)</f>
        <v>0.07835215043612884</v>
      </c>
      <c r="F22" s="43"/>
    </row>
    <row r="23" spans="1:7" s="38" customFormat="1" ht="15.75" customHeight="1">
      <c r="A23" s="33"/>
      <c r="B23" s="35" t="s">
        <v>106</v>
      </c>
      <c r="C23" s="34" t="s">
        <v>108</v>
      </c>
      <c r="D23" s="48"/>
      <c r="E23" s="48"/>
      <c r="F23" s="41"/>
      <c r="G23" s="37"/>
    </row>
    <row r="24" spans="1:7" s="38" customFormat="1" ht="15.75" customHeight="1">
      <c r="A24" s="33"/>
      <c r="B24" s="35"/>
      <c r="C24" s="34" t="s">
        <v>109</v>
      </c>
      <c r="D24" s="41">
        <v>83550</v>
      </c>
      <c r="E24" s="42">
        <f>SUM(D24/F31)</f>
        <v>0.03943567571649738</v>
      </c>
      <c r="F24" s="43"/>
      <c r="G24" s="55"/>
    </row>
    <row r="25" spans="1:6" s="38" customFormat="1" ht="15.75" customHeight="1">
      <c r="A25" s="33"/>
      <c r="B25" s="35"/>
      <c r="C25" s="34" t="s">
        <v>110</v>
      </c>
      <c r="D25" s="41">
        <v>27750</v>
      </c>
      <c r="E25" s="42">
        <f>SUM(D25/F31)</f>
        <v>0.013098025148208285</v>
      </c>
      <c r="F25" s="43"/>
    </row>
    <row r="26" spans="1:6" s="38" customFormat="1" ht="15.75" customHeight="1">
      <c r="A26" s="33"/>
      <c r="B26" s="35"/>
      <c r="C26" s="34" t="s">
        <v>111</v>
      </c>
      <c r="D26" s="41">
        <v>58000</v>
      </c>
      <c r="E26" s="42">
        <f>SUM(D26/F31)</f>
        <v>0.02737605256202092</v>
      </c>
      <c r="F26" s="43"/>
    </row>
    <row r="27" spans="1:6" s="38" customFormat="1" ht="15.75" customHeight="1">
      <c r="A27" s="33"/>
      <c r="B27" s="35"/>
      <c r="C27" s="34" t="s">
        <v>112</v>
      </c>
      <c r="D27" s="36">
        <v>51500</v>
      </c>
      <c r="E27" s="37">
        <f>SUM(D27/F31)</f>
        <v>0.024308046671449608</v>
      </c>
      <c r="F27" s="43"/>
    </row>
    <row r="28" spans="1:6" s="38" customFormat="1" ht="15.75" customHeight="1">
      <c r="A28" s="33"/>
      <c r="B28" s="35" t="s">
        <v>107</v>
      </c>
      <c r="C28" s="34" t="s">
        <v>188</v>
      </c>
      <c r="D28" s="36">
        <v>295000</v>
      </c>
      <c r="E28" s="37">
        <f>SUM(D28/F31)</f>
        <v>0.13924026734131328</v>
      </c>
      <c r="F28" s="43"/>
    </row>
    <row r="29" spans="1:6" s="38" customFormat="1" ht="15.75" customHeight="1">
      <c r="A29" s="33"/>
      <c r="B29" s="35" t="s">
        <v>189</v>
      </c>
      <c r="C29" s="34" t="s">
        <v>159</v>
      </c>
      <c r="D29" s="36">
        <v>25000</v>
      </c>
      <c r="E29" s="37">
        <f>SUM(D29/F31)</f>
        <v>0.0118000226560435</v>
      </c>
      <c r="F29" s="43"/>
    </row>
    <row r="30" spans="1:6" s="38" customFormat="1" ht="15.75" customHeight="1">
      <c r="A30" s="33"/>
      <c r="B30" s="35"/>
      <c r="C30" s="34"/>
      <c r="D30" s="36"/>
      <c r="E30" s="37"/>
      <c r="F30" s="43"/>
    </row>
    <row r="31" spans="1:6" s="38" customFormat="1" ht="15.75" customHeight="1">
      <c r="A31" s="33"/>
      <c r="B31" s="35"/>
      <c r="C31" s="34"/>
      <c r="D31" s="41"/>
      <c r="E31" s="49">
        <f>SUM(E19:E29)</f>
        <v>1</v>
      </c>
      <c r="F31" s="50">
        <v>2118640</v>
      </c>
    </row>
    <row r="33" spans="1:6" s="38" customFormat="1" ht="15.75" customHeight="1">
      <c r="A33" s="33" t="s">
        <v>113</v>
      </c>
      <c r="B33" s="35"/>
      <c r="C33" s="35" t="s">
        <v>114</v>
      </c>
      <c r="D33" s="41"/>
      <c r="E33" s="42"/>
      <c r="F33" s="43"/>
    </row>
    <row r="34" spans="1:6" s="38" customFormat="1" ht="15.75" customHeight="1">
      <c r="A34" s="33"/>
      <c r="B34" s="35" t="s">
        <v>45</v>
      </c>
      <c r="C34" s="34" t="s">
        <v>115</v>
      </c>
      <c r="E34" s="42"/>
      <c r="F34" s="43"/>
    </row>
    <row r="35" spans="1:6" s="38" customFormat="1" ht="15.75" customHeight="1">
      <c r="A35" s="33"/>
      <c r="B35" s="35"/>
      <c r="C35" s="34" t="s">
        <v>116</v>
      </c>
      <c r="D35" s="41">
        <v>2118640</v>
      </c>
      <c r="E35" s="42"/>
      <c r="F35" s="43"/>
    </row>
    <row r="36" spans="1:6" s="38" customFormat="1" ht="15.75" customHeight="1" thickBot="1">
      <c r="A36" s="33"/>
      <c r="B36" s="35"/>
      <c r="C36" s="34" t="s">
        <v>117</v>
      </c>
      <c r="D36" s="51">
        <v>2118824</v>
      </c>
      <c r="E36" s="42"/>
      <c r="F36" s="52"/>
    </row>
    <row r="37" spans="3:6" s="38" customFormat="1" ht="15.75" customHeight="1">
      <c r="C37" s="52" t="s">
        <v>118</v>
      </c>
      <c r="F37" s="53">
        <f>SUM(D36-D35)</f>
        <v>184</v>
      </c>
    </row>
    <row r="38" ht="4.5" customHeight="1" thickBot="1"/>
    <row r="39" spans="1:13" s="38" customFormat="1" ht="15.75" customHeight="1" thickBot="1">
      <c r="A39" s="33"/>
      <c r="B39" s="34" t="s">
        <v>50</v>
      </c>
      <c r="C39" s="35" t="s">
        <v>193</v>
      </c>
      <c r="D39" s="41"/>
      <c r="E39" s="42"/>
      <c r="F39" s="43"/>
      <c r="H39" s="44"/>
      <c r="I39" s="45"/>
      <c r="J39" s="45"/>
      <c r="K39" s="45"/>
      <c r="L39" s="45"/>
      <c r="M39" s="46"/>
    </row>
    <row r="40" spans="1:6" s="38" customFormat="1" ht="15.75" customHeight="1">
      <c r="A40" s="33"/>
      <c r="B40" s="34"/>
      <c r="C40" s="34" t="s">
        <v>119</v>
      </c>
      <c r="D40" s="54">
        <v>731006</v>
      </c>
      <c r="E40" s="42">
        <f>SUM(D40/F42)</f>
        <v>0.9417631826438722</v>
      </c>
      <c r="F40" s="49"/>
    </row>
    <row r="41" spans="1:6" s="38" customFormat="1" ht="15.75" customHeight="1">
      <c r="A41" s="33"/>
      <c r="B41" s="34"/>
      <c r="C41" s="34" t="s">
        <v>120</v>
      </c>
      <c r="D41" s="41">
        <v>45204</v>
      </c>
      <c r="E41" s="42">
        <f>SUM(D41/F42)</f>
        <v>0.05823681735612785</v>
      </c>
      <c r="F41" s="43"/>
    </row>
    <row r="42" spans="1:6" s="38" customFormat="1" ht="15.75" customHeight="1">
      <c r="A42" s="33"/>
      <c r="B42" s="34"/>
      <c r="C42" s="34"/>
      <c r="D42" s="41"/>
      <c r="E42" s="49">
        <f>SUM(E40:E41)</f>
        <v>1</v>
      </c>
      <c r="F42" s="50">
        <v>776210</v>
      </c>
    </row>
    <row r="43" s="38" customFormat="1" ht="15.75" customHeight="1">
      <c r="D43" s="55"/>
    </row>
  </sheetData>
  <sheetProtection/>
  <mergeCells count="1">
    <mergeCell ref="D2:F2"/>
  </mergeCells>
  <printOptions/>
  <pageMargins left="0.7" right="0.7" top="0.75" bottom="0.75" header="0.3" footer="0.3"/>
  <pageSetup horizontalDpi="600" verticalDpi="600" orientation="portrait" r:id="rId1"/>
  <headerFooter>
    <oddHeader>&amp;C&amp;"Geneva,Bold" FY 2016 Initial Budget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Y200"/>
  <sheetViews>
    <sheetView tabSelected="1" workbookViewId="0" topLeftCell="A172">
      <selection activeCell="B6" sqref="B6"/>
    </sheetView>
  </sheetViews>
  <sheetFormatPr defaultColWidth="12.25390625" defaultRowHeight="16.5" customHeight="1"/>
  <cols>
    <col min="1" max="1" width="6.625" style="78" customWidth="1"/>
    <col min="2" max="2" width="61.75390625" style="9" customWidth="1"/>
    <col min="3" max="3" width="20.375" style="56" customWidth="1"/>
    <col min="4" max="4" width="57.00390625" style="52" hidden="1" customWidth="1"/>
    <col min="5" max="5" width="19.625" style="9" customWidth="1"/>
    <col min="6" max="6" width="19.875" style="1" hidden="1" customWidth="1"/>
    <col min="7" max="9" width="0" style="6" hidden="1" customWidth="1"/>
    <col min="10" max="10" width="13.75390625" style="6" hidden="1" customWidth="1"/>
    <col min="11" max="17" width="0" style="10" hidden="1" customWidth="1"/>
    <col min="18" max="23" width="12.25390625" style="10" customWidth="1"/>
    <col min="24" max="16384" width="12.25390625" style="9" customWidth="1"/>
  </cols>
  <sheetData>
    <row r="1" spans="1:5" ht="22.5" customHeight="1">
      <c r="A1" s="182" t="s">
        <v>148</v>
      </c>
      <c r="B1" s="183"/>
      <c r="C1" s="183"/>
      <c r="D1" s="183"/>
      <c r="E1" s="184"/>
    </row>
    <row r="2" spans="1:23" s="1" customFormat="1" ht="21.75" customHeight="1" thickBot="1">
      <c r="A2" s="185" t="s">
        <v>257</v>
      </c>
      <c r="B2" s="186"/>
      <c r="C2" s="186"/>
      <c r="D2" s="186"/>
      <c r="E2" s="187"/>
      <c r="G2" s="6"/>
      <c r="H2" s="6"/>
      <c r="I2" s="6"/>
      <c r="J2" s="6"/>
      <c r="K2" s="6"/>
      <c r="L2" s="6"/>
      <c r="M2" s="6"/>
      <c r="N2" s="6"/>
      <c r="O2" s="6"/>
      <c r="P2" s="6"/>
      <c r="Q2" s="6"/>
      <c r="R2" s="6"/>
      <c r="S2" s="6"/>
      <c r="T2" s="6"/>
      <c r="U2" s="6"/>
      <c r="V2" s="6"/>
      <c r="W2" s="6"/>
    </row>
    <row r="3" spans="1:10" s="10" customFormat="1" ht="51.75" customHeight="1" thickBot="1">
      <c r="A3" s="180" t="s">
        <v>202</v>
      </c>
      <c r="B3" s="181"/>
      <c r="C3" s="71">
        <f>C18</f>
        <v>3336650118.5099998</v>
      </c>
      <c r="E3" s="161" t="s">
        <v>261</v>
      </c>
      <c r="F3" s="6"/>
      <c r="G3" s="6"/>
      <c r="H3" s="6"/>
      <c r="I3" s="6"/>
      <c r="J3" s="6"/>
    </row>
    <row r="4" spans="1:10" s="10" customFormat="1" ht="6.75" customHeight="1" thickBot="1">
      <c r="A4" s="168"/>
      <c r="B4" s="169"/>
      <c r="C4" s="109"/>
      <c r="E4" s="170"/>
      <c r="F4" s="6"/>
      <c r="G4" s="6"/>
      <c r="H4" s="6"/>
      <c r="I4" s="6"/>
      <c r="J4" s="6"/>
    </row>
    <row r="5" spans="1:5" ht="20.25" customHeight="1">
      <c r="A5" s="190" t="s">
        <v>200</v>
      </c>
      <c r="B5" s="191"/>
      <c r="C5" s="82"/>
      <c r="D5" s="162"/>
      <c r="E5" s="110"/>
    </row>
    <row r="6" spans="1:5" ht="39" customHeight="1">
      <c r="A6" s="60" t="s">
        <v>47</v>
      </c>
      <c r="B6" s="2" t="s">
        <v>191</v>
      </c>
      <c r="C6" s="83" t="s">
        <v>183</v>
      </c>
      <c r="D6" s="63"/>
      <c r="E6" s="111"/>
    </row>
    <row r="7" spans="1:5" ht="18" customHeight="1">
      <c r="A7" s="73"/>
      <c r="B7" s="64" t="s">
        <v>208</v>
      </c>
      <c r="C7" s="84">
        <v>2893896038</v>
      </c>
      <c r="D7" s="34"/>
      <c r="E7" s="112">
        <f>C7*0.17/1000</f>
        <v>491962.32646</v>
      </c>
    </row>
    <row r="8" spans="1:5" ht="18" customHeight="1">
      <c r="A8" s="73"/>
      <c r="B8" s="64" t="s">
        <v>87</v>
      </c>
      <c r="C8" s="85">
        <v>323427748</v>
      </c>
      <c r="D8" s="34"/>
      <c r="E8" s="113">
        <f>C8*0.46/1000</f>
        <v>148776.76408000002</v>
      </c>
    </row>
    <row r="9" spans="1:5" ht="18" customHeight="1">
      <c r="A9" s="73"/>
      <c r="B9" s="64" t="s">
        <v>84</v>
      </c>
      <c r="C9" s="84">
        <f>SUM(C7:C8)</f>
        <v>3217323786</v>
      </c>
      <c r="D9" s="34"/>
      <c r="E9" s="112">
        <f>SUM(E7:E8)</f>
        <v>640739.09054</v>
      </c>
    </row>
    <row r="10" spans="1:5" ht="4.5" customHeight="1">
      <c r="A10" s="73"/>
      <c r="B10" s="64"/>
      <c r="C10" s="84"/>
      <c r="D10" s="34"/>
      <c r="E10" s="112"/>
    </row>
    <row r="11" spans="1:5" ht="30.75" customHeight="1">
      <c r="A11" s="73"/>
      <c r="B11" s="65" t="s">
        <v>204</v>
      </c>
      <c r="C11" s="84">
        <f>SUM(C7*3.5%)</f>
        <v>101286361.33000001</v>
      </c>
      <c r="D11" s="34"/>
      <c r="E11" s="114">
        <f>C11*0.17/1000</f>
        <v>17218.681426100004</v>
      </c>
    </row>
    <row r="12" spans="1:5" ht="30.75" customHeight="1">
      <c r="A12" s="73"/>
      <c r="B12" s="65" t="s">
        <v>205</v>
      </c>
      <c r="C12" s="84">
        <f>SUM(C8*3.5%)</f>
        <v>11319971.180000002</v>
      </c>
      <c r="D12" s="34"/>
      <c r="E12" s="114">
        <f>C12*0.46/1000</f>
        <v>5207.186742800001</v>
      </c>
    </row>
    <row r="13" spans="1:5" ht="20.25" customHeight="1">
      <c r="A13" s="73"/>
      <c r="B13" s="65" t="s">
        <v>206</v>
      </c>
      <c r="C13" s="84">
        <v>0</v>
      </c>
      <c r="D13" s="34"/>
      <c r="E13" s="114">
        <f>C13*0.08/1000</f>
        <v>0</v>
      </c>
    </row>
    <row r="14" spans="1:5" ht="20.25" customHeight="1">
      <c r="A14" s="73"/>
      <c r="B14" s="65" t="s">
        <v>207</v>
      </c>
      <c r="C14" s="84">
        <v>6720000</v>
      </c>
      <c r="D14" s="34"/>
      <c r="E14" s="114">
        <f>C14*0.17/1000</f>
        <v>1142.4</v>
      </c>
    </row>
    <row r="15" spans="1:5" ht="20.25" customHeight="1">
      <c r="A15" s="73"/>
      <c r="B15" s="65" t="s">
        <v>213</v>
      </c>
      <c r="C15" s="84"/>
      <c r="D15" s="34"/>
      <c r="E15" s="114">
        <v>0</v>
      </c>
    </row>
    <row r="16" spans="1:5" ht="20.25" customHeight="1">
      <c r="A16" s="74"/>
      <c r="B16" s="65" t="s">
        <v>166</v>
      </c>
      <c r="C16" s="84">
        <v>0</v>
      </c>
      <c r="D16" s="34"/>
      <c r="E16" s="112">
        <v>0</v>
      </c>
    </row>
    <row r="17" spans="1:5" ht="6" customHeight="1">
      <c r="A17" s="73"/>
      <c r="B17" s="65"/>
      <c r="C17" s="84"/>
      <c r="D17" s="34"/>
      <c r="E17" s="115"/>
    </row>
    <row r="18" spans="1:5" ht="18" customHeight="1">
      <c r="A18" s="73"/>
      <c r="B18" s="64" t="s">
        <v>86</v>
      </c>
      <c r="C18" s="86">
        <f>SUM(C9:C16)</f>
        <v>3336650118.5099998</v>
      </c>
      <c r="D18" s="34"/>
      <c r="E18" s="112">
        <f>SUM(E9:E16)</f>
        <v>664307.3587089</v>
      </c>
    </row>
    <row r="19" spans="1:10" ht="21.75" customHeight="1" thickBot="1">
      <c r="A19" s="72"/>
      <c r="B19" s="4" t="s">
        <v>190</v>
      </c>
      <c r="C19" s="87"/>
      <c r="D19" s="34"/>
      <c r="E19" s="116">
        <f>SUM(C18*0.17/1000)*1.5</f>
        <v>850845.7802200499</v>
      </c>
      <c r="G19" s="175"/>
      <c r="H19" s="174"/>
      <c r="I19" s="174"/>
      <c r="J19" s="174"/>
    </row>
    <row r="20" spans="1:5" ht="17.25" customHeight="1">
      <c r="A20" s="72"/>
      <c r="B20" s="13"/>
      <c r="C20" s="88"/>
      <c r="D20" s="34"/>
      <c r="E20" s="117">
        <f>SUM(E18+E19)</f>
        <v>1515153.1389289498</v>
      </c>
    </row>
    <row r="21" spans="1:5" ht="6" customHeight="1">
      <c r="A21" s="72"/>
      <c r="B21" s="12"/>
      <c r="C21" s="88"/>
      <c r="D21" s="34"/>
      <c r="E21" s="118"/>
    </row>
    <row r="22" spans="1:23" s="1" customFormat="1" ht="18.75" customHeight="1" thickBot="1">
      <c r="A22" s="72"/>
      <c r="B22" s="4" t="s">
        <v>85</v>
      </c>
      <c r="C22" s="89">
        <v>400000000</v>
      </c>
      <c r="D22" s="6"/>
      <c r="E22" s="119">
        <v>124000</v>
      </c>
      <c r="G22" s="6"/>
      <c r="H22" s="6"/>
      <c r="I22" s="6"/>
      <c r="J22" s="6"/>
      <c r="K22" s="6"/>
      <c r="L22" s="6"/>
      <c r="M22" s="6"/>
      <c r="N22" s="6"/>
      <c r="O22" s="6"/>
      <c r="P22" s="6"/>
      <c r="Q22" s="6"/>
      <c r="R22" s="6"/>
      <c r="S22" s="6"/>
      <c r="T22" s="6"/>
      <c r="U22" s="6"/>
      <c r="V22" s="6"/>
      <c r="W22" s="6"/>
    </row>
    <row r="23" spans="1:5" ht="18" customHeight="1">
      <c r="A23" s="72"/>
      <c r="B23" s="3" t="s">
        <v>192</v>
      </c>
      <c r="C23" s="90"/>
      <c r="D23" s="34"/>
      <c r="E23" s="120">
        <f>SUM(E20:E22)</f>
        <v>1639153.1389289498</v>
      </c>
    </row>
    <row r="24" spans="1:5" ht="4.5" customHeight="1">
      <c r="A24" s="72"/>
      <c r="B24" s="4"/>
      <c r="C24" s="88"/>
      <c r="D24" s="34"/>
      <c r="E24" s="118"/>
    </row>
    <row r="25" spans="1:5" ht="18" customHeight="1">
      <c r="A25" s="60" t="s">
        <v>50</v>
      </c>
      <c r="B25" s="3" t="s">
        <v>49</v>
      </c>
      <c r="C25" s="88"/>
      <c r="D25" s="34"/>
      <c r="E25" s="121"/>
    </row>
    <row r="26" spans="1:5" ht="18.75" customHeight="1">
      <c r="A26" s="61"/>
      <c r="B26" s="1" t="s">
        <v>81</v>
      </c>
      <c r="C26" s="91"/>
      <c r="D26" s="34"/>
      <c r="E26" s="122">
        <v>5500</v>
      </c>
    </row>
    <row r="27" spans="1:6" ht="22.5" customHeight="1" thickBot="1">
      <c r="A27" s="164"/>
      <c r="B27" s="5" t="s">
        <v>33</v>
      </c>
      <c r="C27" s="92" t="s">
        <v>48</v>
      </c>
      <c r="D27" s="34"/>
      <c r="E27" s="159">
        <v>12950</v>
      </c>
      <c r="F27" s="6" t="s">
        <v>256</v>
      </c>
    </row>
    <row r="28" spans="1:6" ht="18.75" customHeight="1">
      <c r="A28" s="72"/>
      <c r="B28" s="3" t="s">
        <v>40</v>
      </c>
      <c r="C28" s="88"/>
      <c r="D28" s="34"/>
      <c r="E28" s="149">
        <f>SUM(E26:E27)</f>
        <v>18450</v>
      </c>
      <c r="F28" s="6"/>
    </row>
    <row r="29" spans="1:6" ht="3.75" customHeight="1">
      <c r="A29" s="72"/>
      <c r="B29" s="3"/>
      <c r="C29" s="88"/>
      <c r="D29" s="34"/>
      <c r="E29" s="124"/>
      <c r="F29" s="6"/>
    </row>
    <row r="30" spans="1:6" ht="18" customHeight="1">
      <c r="A30" s="60" t="s">
        <v>52</v>
      </c>
      <c r="B30" s="3" t="s">
        <v>51</v>
      </c>
      <c r="C30" s="91"/>
      <c r="D30" s="34"/>
      <c r="E30" s="125"/>
      <c r="F30" s="6"/>
    </row>
    <row r="31" spans="1:6" ht="18.75" customHeight="1">
      <c r="A31" s="164"/>
      <c r="B31" s="4" t="s">
        <v>77</v>
      </c>
      <c r="C31" s="157"/>
      <c r="D31" s="150"/>
      <c r="E31" s="127">
        <v>6600</v>
      </c>
      <c r="F31" s="6" t="s">
        <v>250</v>
      </c>
    </row>
    <row r="32" spans="1:6" ht="18.75" customHeight="1" thickBot="1">
      <c r="A32" s="164"/>
      <c r="B32" s="4" t="s">
        <v>246</v>
      </c>
      <c r="C32" s="157"/>
      <c r="D32" s="165"/>
      <c r="E32" s="126">
        <v>22450</v>
      </c>
      <c r="F32" s="6" t="s">
        <v>254</v>
      </c>
    </row>
    <row r="33" spans="1:6" ht="5.25" customHeight="1">
      <c r="A33" s="72"/>
      <c r="B33" s="4"/>
      <c r="C33" s="157"/>
      <c r="D33" s="34"/>
      <c r="E33" s="127"/>
      <c r="F33" s="6"/>
    </row>
    <row r="34" spans="1:5" ht="17.25" customHeight="1">
      <c r="A34" s="72"/>
      <c r="B34" s="3" t="s">
        <v>41</v>
      </c>
      <c r="C34" s="88"/>
      <c r="D34" s="34"/>
      <c r="E34" s="128">
        <f>SUM(E31:E32)</f>
        <v>29050</v>
      </c>
    </row>
    <row r="35" spans="1:5" ht="5.25" customHeight="1">
      <c r="A35" s="72"/>
      <c r="B35" s="3"/>
      <c r="C35" s="88"/>
      <c r="D35" s="34"/>
      <c r="E35" s="129"/>
    </row>
    <row r="36" spans="1:5" ht="17.25" customHeight="1">
      <c r="A36" s="60" t="s">
        <v>56</v>
      </c>
      <c r="B36" s="3" t="s">
        <v>161</v>
      </c>
      <c r="C36" s="88"/>
      <c r="D36" s="34"/>
      <c r="E36" s="129"/>
    </row>
    <row r="37" spans="1:9" ht="25.5" customHeight="1" thickBot="1">
      <c r="A37" s="72"/>
      <c r="B37" s="4" t="s">
        <v>174</v>
      </c>
      <c r="C37" s="88"/>
      <c r="D37" s="150"/>
      <c r="E37" s="126">
        <v>240000</v>
      </c>
      <c r="F37" s="175"/>
      <c r="G37" s="179"/>
      <c r="H37" s="179"/>
      <c r="I37" s="179"/>
    </row>
    <row r="38" spans="1:5" ht="20.25" customHeight="1">
      <c r="A38" s="72"/>
      <c r="B38" s="3" t="s">
        <v>162</v>
      </c>
      <c r="C38" s="88"/>
      <c r="D38" s="150"/>
      <c r="E38" s="128">
        <f>SUM(E37:E37)</f>
        <v>240000</v>
      </c>
    </row>
    <row r="39" spans="1:5" ht="9" customHeight="1">
      <c r="A39" s="72"/>
      <c r="B39" s="22"/>
      <c r="C39" s="88"/>
      <c r="D39" s="150"/>
      <c r="E39" s="129"/>
    </row>
    <row r="40" spans="1:5" ht="24" customHeight="1">
      <c r="A40" s="60" t="s">
        <v>216</v>
      </c>
      <c r="B40" s="79" t="s">
        <v>217</v>
      </c>
      <c r="C40" s="93"/>
      <c r="D40" s="150"/>
      <c r="E40" s="129"/>
    </row>
    <row r="41" spans="1:5" ht="19.5" customHeight="1">
      <c r="A41" s="60"/>
      <c r="B41" s="1" t="s">
        <v>220</v>
      </c>
      <c r="C41" s="93" t="s">
        <v>222</v>
      </c>
      <c r="D41" s="150"/>
      <c r="E41" s="127">
        <v>100000</v>
      </c>
    </row>
    <row r="42" spans="1:5" ht="19.5" customHeight="1" thickBot="1">
      <c r="A42" s="60"/>
      <c r="B42" s="1" t="s">
        <v>221</v>
      </c>
      <c r="C42" s="93" t="s">
        <v>222</v>
      </c>
      <c r="D42" s="150" t="s">
        <v>243</v>
      </c>
      <c r="E42" s="126">
        <v>100000</v>
      </c>
    </row>
    <row r="43" spans="1:5" ht="21" customHeight="1">
      <c r="A43" s="60"/>
      <c r="B43" s="79" t="s">
        <v>218</v>
      </c>
      <c r="C43" s="88"/>
      <c r="D43" s="150"/>
      <c r="E43" s="128">
        <f>SUM(E41:E42)</f>
        <v>200000</v>
      </c>
    </row>
    <row r="44" spans="1:5" ht="8.25" customHeight="1">
      <c r="A44" s="164"/>
      <c r="B44" s="22"/>
      <c r="C44" s="88"/>
      <c r="D44" s="150"/>
      <c r="E44" s="129"/>
    </row>
    <row r="45" spans="1:5" ht="19.5" customHeight="1">
      <c r="A45" s="60" t="s">
        <v>67</v>
      </c>
      <c r="B45" s="3" t="s">
        <v>214</v>
      </c>
      <c r="C45" s="94"/>
      <c r="D45" s="150"/>
      <c r="E45" s="127">
        <v>215000</v>
      </c>
    </row>
    <row r="46" spans="1:5" ht="14.25" customHeight="1" thickBot="1">
      <c r="A46" s="60"/>
      <c r="B46" s="4"/>
      <c r="C46" s="88"/>
      <c r="D46" s="34"/>
      <c r="E46" s="129"/>
    </row>
    <row r="47" spans="1:23" s="11" customFormat="1" ht="18" customHeight="1">
      <c r="A47" s="72"/>
      <c r="B47" s="3" t="s">
        <v>10</v>
      </c>
      <c r="C47" s="88"/>
      <c r="D47" s="19"/>
      <c r="E47" s="130">
        <f>SUM(E23,E28,E34,E38,E43,E45)</f>
        <v>2341653.13892895</v>
      </c>
      <c r="F47" s="2"/>
      <c r="G47" s="70"/>
      <c r="H47" s="70"/>
      <c r="I47" s="70"/>
      <c r="J47" s="70"/>
      <c r="K47" s="19"/>
      <c r="L47" s="19"/>
      <c r="M47" s="19"/>
      <c r="N47" s="19"/>
      <c r="O47" s="19"/>
      <c r="P47" s="19"/>
      <c r="Q47" s="19"/>
      <c r="R47" s="19"/>
      <c r="S47" s="19"/>
      <c r="T47" s="19"/>
      <c r="U47" s="19"/>
      <c r="V47" s="19"/>
      <c r="W47" s="19"/>
    </row>
    <row r="48" spans="1:23" s="11" customFormat="1" ht="8.25" customHeight="1">
      <c r="A48" s="72"/>
      <c r="B48" s="3"/>
      <c r="C48" s="88"/>
      <c r="D48" s="19"/>
      <c r="E48" s="121"/>
      <c r="F48" s="2"/>
      <c r="G48" s="70"/>
      <c r="H48" s="70"/>
      <c r="I48" s="70"/>
      <c r="J48" s="70"/>
      <c r="K48" s="19"/>
      <c r="L48" s="19"/>
      <c r="M48" s="19"/>
      <c r="N48" s="19"/>
      <c r="O48" s="19"/>
      <c r="P48" s="19"/>
      <c r="Q48" s="19"/>
      <c r="R48" s="19"/>
      <c r="S48" s="19"/>
      <c r="T48" s="19"/>
      <c r="U48" s="19"/>
      <c r="V48" s="19"/>
      <c r="W48" s="19"/>
    </row>
    <row r="49" spans="1:5" ht="22.5" customHeight="1">
      <c r="A49" s="188" t="s">
        <v>9</v>
      </c>
      <c r="B49" s="192"/>
      <c r="C49" s="91"/>
      <c r="D49" s="34"/>
      <c r="E49" s="125"/>
    </row>
    <row r="50" spans="1:23" s="11" customFormat="1" ht="19.5" customHeight="1">
      <c r="A50" s="60" t="s">
        <v>45</v>
      </c>
      <c r="B50" s="3" t="s">
        <v>54</v>
      </c>
      <c r="C50" s="88"/>
      <c r="D50" s="19"/>
      <c r="E50" s="124"/>
      <c r="F50" s="2"/>
      <c r="G50" s="70"/>
      <c r="H50" s="70"/>
      <c r="I50" s="70"/>
      <c r="J50" s="70"/>
      <c r="K50" s="19"/>
      <c r="L50" s="19"/>
      <c r="M50" s="19"/>
      <c r="N50" s="19"/>
      <c r="O50" s="19"/>
      <c r="P50" s="19"/>
      <c r="Q50" s="19"/>
      <c r="R50" s="19"/>
      <c r="S50" s="19"/>
      <c r="T50" s="19"/>
      <c r="U50" s="19"/>
      <c r="V50" s="19"/>
      <c r="W50" s="19"/>
    </row>
    <row r="51" spans="1:5" ht="18.75" customHeight="1">
      <c r="A51" s="72"/>
      <c r="B51" s="4" t="s">
        <v>1</v>
      </c>
      <c r="C51" s="91"/>
      <c r="D51" s="34"/>
      <c r="E51" s="122">
        <v>7000</v>
      </c>
    </row>
    <row r="52" spans="1:10" ht="24.75" customHeight="1">
      <c r="A52" s="72"/>
      <c r="B52" s="4" t="s">
        <v>34</v>
      </c>
      <c r="C52" s="95" t="s">
        <v>141</v>
      </c>
      <c r="D52" s="34"/>
      <c r="E52" s="122">
        <v>19500</v>
      </c>
      <c r="G52" s="175"/>
      <c r="H52" s="174"/>
      <c r="I52" s="174"/>
      <c r="J52" s="174"/>
    </row>
    <row r="53" spans="1:5" ht="18.75" customHeight="1">
      <c r="A53" s="72"/>
      <c r="B53" s="4" t="s">
        <v>36</v>
      </c>
      <c r="C53" s="91"/>
      <c r="D53" s="34"/>
      <c r="E53" s="122">
        <v>2000</v>
      </c>
    </row>
    <row r="54" spans="1:5" ht="18.75" customHeight="1">
      <c r="A54" s="72"/>
      <c r="B54" s="4" t="s">
        <v>4</v>
      </c>
      <c r="C54" s="94"/>
      <c r="D54" s="34"/>
      <c r="E54" s="122">
        <v>3500</v>
      </c>
    </row>
    <row r="55" spans="1:5" ht="18.75" customHeight="1">
      <c r="A55" s="72"/>
      <c r="B55" s="4" t="s">
        <v>46</v>
      </c>
      <c r="C55" s="94"/>
      <c r="D55" s="34"/>
      <c r="E55" s="122">
        <v>10500</v>
      </c>
    </row>
    <row r="56" spans="1:23" s="1" customFormat="1" ht="18.75" customHeight="1">
      <c r="A56" s="72"/>
      <c r="B56" s="4" t="s">
        <v>151</v>
      </c>
      <c r="C56" s="94"/>
      <c r="D56" s="6"/>
      <c r="E56" s="122">
        <v>2000</v>
      </c>
      <c r="G56" s="6"/>
      <c r="H56" s="6"/>
      <c r="I56" s="6"/>
      <c r="J56" s="6"/>
      <c r="K56" s="6"/>
      <c r="L56" s="6"/>
      <c r="M56" s="6"/>
      <c r="N56" s="6"/>
      <c r="O56" s="6"/>
      <c r="P56" s="6"/>
      <c r="Q56" s="6"/>
      <c r="R56" s="6"/>
      <c r="S56" s="6"/>
      <c r="T56" s="6"/>
      <c r="U56" s="6"/>
      <c r="V56" s="6"/>
      <c r="W56" s="6"/>
    </row>
    <row r="57" spans="1:23" s="1" customFormat="1" ht="18.75" customHeight="1">
      <c r="A57" s="72"/>
      <c r="B57" s="4" t="s">
        <v>157</v>
      </c>
      <c r="C57" s="94" t="s">
        <v>18</v>
      </c>
      <c r="D57" s="6"/>
      <c r="E57" s="122">
        <v>10000</v>
      </c>
      <c r="G57" s="6"/>
      <c r="H57" s="6"/>
      <c r="I57" s="6"/>
      <c r="J57" s="6"/>
      <c r="K57" s="6"/>
      <c r="L57" s="6"/>
      <c r="M57" s="6"/>
      <c r="N57" s="6"/>
      <c r="O57" s="6"/>
      <c r="P57" s="6"/>
      <c r="Q57" s="6"/>
      <c r="R57" s="6"/>
      <c r="S57" s="6"/>
      <c r="T57" s="6"/>
      <c r="U57" s="6"/>
      <c r="V57" s="6"/>
      <c r="W57" s="6"/>
    </row>
    <row r="58" spans="1:10" ht="18.75" customHeight="1">
      <c r="A58" s="164"/>
      <c r="B58" s="4" t="s">
        <v>82</v>
      </c>
      <c r="C58" s="94"/>
      <c r="D58" s="34"/>
      <c r="E58" s="122">
        <v>3200</v>
      </c>
      <c r="F58" s="173" t="s">
        <v>252</v>
      </c>
      <c r="G58" s="174"/>
      <c r="H58" s="174"/>
      <c r="I58" s="174"/>
      <c r="J58" s="174"/>
    </row>
    <row r="59" spans="1:5" ht="18.75" customHeight="1">
      <c r="A59" s="72"/>
      <c r="B59" s="5" t="s">
        <v>26</v>
      </c>
      <c r="C59" s="96"/>
      <c r="D59" s="34"/>
      <c r="E59" s="122">
        <v>12000</v>
      </c>
    </row>
    <row r="60" spans="1:5" ht="18.75" customHeight="1">
      <c r="A60" s="72"/>
      <c r="B60" s="4" t="s">
        <v>27</v>
      </c>
      <c r="C60" s="94"/>
      <c r="D60" s="34"/>
      <c r="E60" s="122">
        <v>5600</v>
      </c>
    </row>
    <row r="61" spans="1:5" ht="18.75" customHeight="1">
      <c r="A61" s="72"/>
      <c r="B61" s="5" t="s">
        <v>123</v>
      </c>
      <c r="C61" s="92"/>
      <c r="D61" s="34"/>
      <c r="E61" s="122">
        <v>7500</v>
      </c>
    </row>
    <row r="62" spans="1:5" ht="18.75" customHeight="1">
      <c r="A62" s="72"/>
      <c r="B62" s="4" t="s">
        <v>7</v>
      </c>
      <c r="C62" s="94"/>
      <c r="D62" s="34"/>
      <c r="E62" s="122">
        <v>4200</v>
      </c>
    </row>
    <row r="63" spans="1:5" ht="18.75" customHeight="1">
      <c r="A63" s="72"/>
      <c r="B63" s="4" t="s">
        <v>80</v>
      </c>
      <c r="C63" s="94"/>
      <c r="D63" s="34"/>
      <c r="E63" s="122">
        <v>12000</v>
      </c>
    </row>
    <row r="64" spans="1:9" ht="19.5" customHeight="1">
      <c r="A64" s="164"/>
      <c r="B64" s="21" t="s">
        <v>179</v>
      </c>
      <c r="C64" s="94" t="s">
        <v>91</v>
      </c>
      <c r="D64" s="34"/>
      <c r="E64" s="122">
        <v>4000</v>
      </c>
      <c r="F64" s="173" t="s">
        <v>253</v>
      </c>
      <c r="G64" s="179"/>
      <c r="H64" s="179"/>
      <c r="I64" s="179"/>
    </row>
    <row r="65" spans="1:5" ht="19.5" customHeight="1">
      <c r="A65" s="72"/>
      <c r="B65" s="3" t="s">
        <v>219</v>
      </c>
      <c r="C65" s="94"/>
      <c r="D65" s="34"/>
      <c r="E65" s="125"/>
    </row>
    <row r="66" spans="1:5" ht="18.75" customHeight="1">
      <c r="A66" s="72"/>
      <c r="B66" s="4" t="s">
        <v>42</v>
      </c>
      <c r="C66" s="97" t="s">
        <v>144</v>
      </c>
      <c r="D66" s="34"/>
      <c r="E66" s="122">
        <v>7000</v>
      </c>
    </row>
    <row r="67" spans="1:5" ht="18.75" customHeight="1">
      <c r="A67" s="72"/>
      <c r="B67" s="4" t="s">
        <v>182</v>
      </c>
      <c r="C67" s="96"/>
      <c r="D67" s="34"/>
      <c r="E67" s="122">
        <v>15800</v>
      </c>
    </row>
    <row r="68" spans="1:5" ht="18.75" customHeight="1">
      <c r="A68" s="72"/>
      <c r="B68" s="4" t="s">
        <v>180</v>
      </c>
      <c r="C68" s="94" t="s">
        <v>121</v>
      </c>
      <c r="D68" s="34"/>
      <c r="E68" s="122">
        <v>5000</v>
      </c>
    </row>
    <row r="69" spans="1:5" ht="21.75" customHeight="1">
      <c r="A69" s="72"/>
      <c r="B69" s="4" t="s">
        <v>199</v>
      </c>
      <c r="C69" s="94"/>
      <c r="D69" s="34"/>
      <c r="E69" s="122">
        <v>5000</v>
      </c>
    </row>
    <row r="70" spans="1:5" ht="18.75" customHeight="1">
      <c r="A70" s="72"/>
      <c r="B70" s="3" t="s">
        <v>43</v>
      </c>
      <c r="C70" s="93"/>
      <c r="D70" s="34"/>
      <c r="E70" s="125"/>
    </row>
    <row r="71" spans="1:5" ht="18.75" customHeight="1">
      <c r="A71" s="72"/>
      <c r="B71" s="4" t="s">
        <v>28</v>
      </c>
      <c r="C71" s="97" t="s">
        <v>181</v>
      </c>
      <c r="D71" s="34"/>
      <c r="E71" s="122">
        <v>1150</v>
      </c>
    </row>
    <row r="72" spans="1:5" ht="18.75" customHeight="1">
      <c r="A72" s="72"/>
      <c r="B72" s="4" t="s">
        <v>29</v>
      </c>
      <c r="C72" s="94" t="s">
        <v>92</v>
      </c>
      <c r="D72" s="34"/>
      <c r="E72" s="122">
        <v>11500</v>
      </c>
    </row>
    <row r="73" spans="1:5" ht="18.75" customHeight="1">
      <c r="A73" s="72"/>
      <c r="B73" s="4" t="s">
        <v>44</v>
      </c>
      <c r="C73" s="94"/>
      <c r="D73" s="34"/>
      <c r="E73" s="122">
        <v>5000</v>
      </c>
    </row>
    <row r="74" spans="1:5" ht="18.75" customHeight="1">
      <c r="A74" s="72"/>
      <c r="B74" s="4" t="s">
        <v>37</v>
      </c>
      <c r="C74" s="94"/>
      <c r="D74" s="34"/>
      <c r="E74" s="122">
        <v>6500</v>
      </c>
    </row>
    <row r="75" spans="1:5" ht="18.75" customHeight="1">
      <c r="A75" s="72"/>
      <c r="B75" s="4" t="s">
        <v>142</v>
      </c>
      <c r="C75" s="94"/>
      <c r="D75" s="34" t="s">
        <v>224</v>
      </c>
      <c r="E75" s="122">
        <v>6250</v>
      </c>
    </row>
    <row r="76" spans="1:5" ht="18.75" customHeight="1">
      <c r="A76" s="72"/>
      <c r="B76" s="4" t="s">
        <v>122</v>
      </c>
      <c r="C76" s="94" t="s">
        <v>198</v>
      </c>
      <c r="D76" s="34"/>
      <c r="E76" s="122">
        <v>16500</v>
      </c>
    </row>
    <row r="77" spans="1:5" ht="18.75" customHeight="1">
      <c r="A77" s="72"/>
      <c r="B77" s="7" t="s">
        <v>78</v>
      </c>
      <c r="C77" s="98"/>
      <c r="D77" s="34"/>
      <c r="E77" s="131">
        <v>10500</v>
      </c>
    </row>
    <row r="78" spans="1:23" s="11" customFormat="1" ht="18.75" customHeight="1">
      <c r="A78" s="72"/>
      <c r="B78" s="4" t="s">
        <v>8</v>
      </c>
      <c r="C78" s="94" t="s">
        <v>149</v>
      </c>
      <c r="D78" s="6" t="s">
        <v>229</v>
      </c>
      <c r="E78" s="122">
        <v>32383</v>
      </c>
      <c r="F78" s="2"/>
      <c r="G78" s="6"/>
      <c r="H78" s="70"/>
      <c r="I78" s="70"/>
      <c r="J78" s="70"/>
      <c r="K78" s="19"/>
      <c r="L78" s="19"/>
      <c r="M78" s="19"/>
      <c r="N78" s="19"/>
      <c r="O78" s="19"/>
      <c r="P78" s="19"/>
      <c r="Q78" s="19"/>
      <c r="R78" s="19"/>
      <c r="S78" s="19"/>
      <c r="T78" s="19"/>
      <c r="U78" s="19"/>
      <c r="V78" s="19"/>
      <c r="W78" s="19"/>
    </row>
    <row r="79" spans="1:23" s="11" customFormat="1" ht="6" customHeight="1">
      <c r="A79" s="72"/>
      <c r="B79" s="3"/>
      <c r="C79" s="93"/>
      <c r="D79" s="19"/>
      <c r="E79" s="124"/>
      <c r="F79" s="2"/>
      <c r="G79" s="70"/>
      <c r="H79" s="70"/>
      <c r="I79" s="70"/>
      <c r="J79" s="70"/>
      <c r="K79" s="19"/>
      <c r="L79" s="19"/>
      <c r="M79" s="19"/>
      <c r="N79" s="19"/>
      <c r="O79" s="19"/>
      <c r="P79" s="19"/>
      <c r="Q79" s="19"/>
      <c r="R79" s="19"/>
      <c r="S79" s="19"/>
      <c r="T79" s="19"/>
      <c r="U79" s="19"/>
      <c r="V79" s="19"/>
      <c r="W79" s="19"/>
    </row>
    <row r="80" spans="1:5" ht="18" customHeight="1">
      <c r="A80" s="72"/>
      <c r="B80" s="3" t="s">
        <v>68</v>
      </c>
      <c r="C80" s="94"/>
      <c r="D80" s="150"/>
      <c r="E80" s="132">
        <f>SUM(E51:E78)</f>
        <v>225583</v>
      </c>
    </row>
    <row r="81" spans="1:5" ht="6.75" customHeight="1">
      <c r="A81" s="72"/>
      <c r="B81" s="4"/>
      <c r="C81" s="94"/>
      <c r="D81" s="150"/>
      <c r="E81" s="124"/>
    </row>
    <row r="82" spans="1:5" ht="18" customHeight="1">
      <c r="A82" s="60" t="s">
        <v>50</v>
      </c>
      <c r="B82" s="2" t="s">
        <v>53</v>
      </c>
      <c r="C82" s="99"/>
      <c r="D82" s="150"/>
      <c r="E82" s="124"/>
    </row>
    <row r="83" spans="1:5" ht="19.5" customHeight="1">
      <c r="A83" s="72"/>
      <c r="B83" s="3" t="s">
        <v>69</v>
      </c>
      <c r="C83" s="93"/>
      <c r="D83" s="150" t="s">
        <v>233</v>
      </c>
      <c r="E83" s="132">
        <v>750756</v>
      </c>
    </row>
    <row r="84" spans="1:5" ht="6" customHeight="1">
      <c r="A84" s="72"/>
      <c r="B84" s="3"/>
      <c r="C84" s="94"/>
      <c r="D84" s="150"/>
      <c r="E84" s="122"/>
    </row>
    <row r="85" spans="1:7" ht="18.75" customHeight="1">
      <c r="A85" s="72"/>
      <c r="B85" s="4" t="s">
        <v>79</v>
      </c>
      <c r="C85" s="100" t="s">
        <v>184</v>
      </c>
      <c r="D85" s="150" t="s">
        <v>225</v>
      </c>
      <c r="E85" s="122">
        <v>10781</v>
      </c>
      <c r="G85" s="66"/>
    </row>
    <row r="86" spans="1:23" s="11" customFormat="1" ht="18.75" customHeight="1">
      <c r="A86" s="72"/>
      <c r="B86" s="4" t="s">
        <v>215</v>
      </c>
      <c r="C86" s="101"/>
      <c r="D86" s="19"/>
      <c r="E86" s="122">
        <v>11000</v>
      </c>
      <c r="F86" s="2"/>
      <c r="G86" s="6"/>
      <c r="H86" s="70"/>
      <c r="I86" s="70"/>
      <c r="J86" s="70"/>
      <c r="K86" s="19"/>
      <c r="L86" s="19"/>
      <c r="M86" s="19"/>
      <c r="N86" s="19"/>
      <c r="O86" s="19"/>
      <c r="P86" s="19"/>
      <c r="Q86" s="19"/>
      <c r="R86" s="19"/>
      <c r="S86" s="19"/>
      <c r="T86" s="19"/>
      <c r="U86" s="19"/>
      <c r="V86" s="19"/>
      <c r="W86" s="19"/>
    </row>
    <row r="87" spans="1:5" ht="18.75" customHeight="1">
      <c r="A87" s="75"/>
      <c r="B87" s="4" t="s">
        <v>24</v>
      </c>
      <c r="C87" s="97"/>
      <c r="D87" s="150" t="s">
        <v>232</v>
      </c>
      <c r="E87" s="122">
        <v>45000</v>
      </c>
    </row>
    <row r="88" spans="1:6" ht="18.75" customHeight="1">
      <c r="A88" s="164"/>
      <c r="B88" s="4" t="s">
        <v>209</v>
      </c>
      <c r="C88" s="94"/>
      <c r="D88" s="150" t="s">
        <v>242</v>
      </c>
      <c r="E88" s="122">
        <v>25000</v>
      </c>
      <c r="F88" s="6" t="s">
        <v>251</v>
      </c>
    </row>
    <row r="89" spans="1:5" ht="21.75" customHeight="1">
      <c r="A89" s="72"/>
      <c r="B89" s="4" t="s">
        <v>12</v>
      </c>
      <c r="C89" s="94" t="s">
        <v>150</v>
      </c>
      <c r="D89" s="150"/>
      <c r="E89" s="122">
        <v>45000</v>
      </c>
    </row>
    <row r="90" spans="1:5" ht="6" customHeight="1">
      <c r="A90" s="72"/>
      <c r="B90" s="4"/>
      <c r="C90" s="94"/>
      <c r="D90" s="150"/>
      <c r="E90" s="125"/>
    </row>
    <row r="91" spans="1:5" ht="17.25" customHeight="1">
      <c r="A91" s="72"/>
      <c r="B91" s="3" t="s">
        <v>70</v>
      </c>
      <c r="C91" s="96"/>
      <c r="D91" s="150"/>
      <c r="E91" s="132">
        <f>SUM(E83:E89)</f>
        <v>887537</v>
      </c>
    </row>
    <row r="92" spans="1:5" ht="6.75" customHeight="1">
      <c r="A92" s="72"/>
      <c r="B92" s="4"/>
      <c r="C92" s="94"/>
      <c r="D92" s="150"/>
      <c r="E92" s="124"/>
    </row>
    <row r="93" spans="1:5" ht="21.75" customHeight="1">
      <c r="A93" s="60" t="s">
        <v>52</v>
      </c>
      <c r="B93" s="3" t="s">
        <v>55</v>
      </c>
      <c r="C93" s="94"/>
      <c r="D93" s="150"/>
      <c r="E93" s="124"/>
    </row>
    <row r="94" spans="1:5" ht="18.75" customHeight="1">
      <c r="A94" s="72"/>
      <c r="B94" s="4" t="s">
        <v>88</v>
      </c>
      <c r="C94" s="102">
        <v>0.0765</v>
      </c>
      <c r="D94" s="150" t="s">
        <v>238</v>
      </c>
      <c r="E94" s="133">
        <v>70100</v>
      </c>
    </row>
    <row r="95" spans="1:5" ht="24" customHeight="1">
      <c r="A95" s="72"/>
      <c r="B95" s="4" t="s">
        <v>11</v>
      </c>
      <c r="C95" s="94"/>
      <c r="D95" s="150" t="s">
        <v>235</v>
      </c>
      <c r="E95" s="133">
        <v>2000</v>
      </c>
    </row>
    <row r="96" spans="1:207" ht="18.75" customHeight="1">
      <c r="A96" s="75"/>
      <c r="B96" s="5" t="s">
        <v>211</v>
      </c>
      <c r="C96" s="94" t="s">
        <v>143</v>
      </c>
      <c r="D96" s="150"/>
      <c r="E96" s="133">
        <v>86500</v>
      </c>
      <c r="F96" s="70"/>
      <c r="G96" s="32"/>
      <c r="H96" s="145"/>
      <c r="I96" s="146"/>
      <c r="J96" s="147"/>
      <c r="K96" s="17"/>
      <c r="L96" s="62"/>
      <c r="N96" s="19"/>
      <c r="O96" s="62"/>
      <c r="P96" s="20"/>
      <c r="Q96" s="16"/>
      <c r="R96" s="68"/>
      <c r="S96" s="17"/>
      <c r="T96" s="62"/>
      <c r="V96" s="19"/>
      <c r="W96" s="62"/>
      <c r="X96" s="20"/>
      <c r="Y96" s="16"/>
      <c r="Z96" s="14"/>
      <c r="AA96" s="17"/>
      <c r="AB96" s="18"/>
      <c r="AC96" s="10"/>
      <c r="AD96" s="19"/>
      <c r="AE96" s="18"/>
      <c r="AF96" s="20"/>
      <c r="AG96" s="16"/>
      <c r="AH96" s="14"/>
      <c r="AI96" s="17"/>
      <c r="AJ96" s="18"/>
      <c r="AK96" s="10"/>
      <c r="AL96" s="19"/>
      <c r="AM96" s="18"/>
      <c r="AN96" s="20"/>
      <c r="AO96" s="16"/>
      <c r="AP96" s="14"/>
      <c r="AQ96" s="17"/>
      <c r="AR96" s="18"/>
      <c r="AS96" s="10"/>
      <c r="AT96" s="19"/>
      <c r="AU96" s="18"/>
      <c r="AV96" s="20"/>
      <c r="AW96" s="16"/>
      <c r="AX96" s="14"/>
      <c r="AY96" s="17"/>
      <c r="AZ96" s="18"/>
      <c r="BA96" s="10"/>
      <c r="BB96" s="19"/>
      <c r="BC96" s="18"/>
      <c r="BD96" s="20"/>
      <c r="BE96" s="16"/>
      <c r="BF96" s="14"/>
      <c r="BG96" s="17"/>
      <c r="BH96" s="18"/>
      <c r="BI96" s="10"/>
      <c r="BJ96" s="19"/>
      <c r="BK96" s="18"/>
      <c r="BL96" s="20"/>
      <c r="BM96" s="16"/>
      <c r="BN96" s="14"/>
      <c r="BO96" s="17"/>
      <c r="BP96" s="18"/>
      <c r="BQ96" s="10"/>
      <c r="BR96" s="19"/>
      <c r="BS96" s="18">
        <v>49000</v>
      </c>
      <c r="BT96" s="20" t="s">
        <v>66</v>
      </c>
      <c r="BU96" s="16">
        <v>6151.1</v>
      </c>
      <c r="BV96" s="14" t="s">
        <v>65</v>
      </c>
      <c r="BW96" s="17"/>
      <c r="BX96" s="18">
        <v>48000</v>
      </c>
      <c r="BY96" s="10"/>
      <c r="BZ96" s="19"/>
      <c r="CA96" s="18">
        <v>49000</v>
      </c>
      <c r="CB96" s="20" t="s">
        <v>66</v>
      </c>
      <c r="CC96" s="16">
        <v>6151.1</v>
      </c>
      <c r="CD96" s="14" t="s">
        <v>65</v>
      </c>
      <c r="CE96" s="17"/>
      <c r="CF96" s="18">
        <v>48000</v>
      </c>
      <c r="CG96" s="10"/>
      <c r="CH96" s="19"/>
      <c r="CI96" s="18">
        <v>49000</v>
      </c>
      <c r="CJ96" s="20" t="s">
        <v>66</v>
      </c>
      <c r="CK96" s="16">
        <v>6151.1</v>
      </c>
      <c r="CL96" s="14" t="s">
        <v>65</v>
      </c>
      <c r="CM96" s="17"/>
      <c r="CN96" s="18">
        <v>48000</v>
      </c>
      <c r="CO96" s="10"/>
      <c r="CP96" s="19"/>
      <c r="CQ96" s="18">
        <v>49000</v>
      </c>
      <c r="CR96" s="20" t="s">
        <v>66</v>
      </c>
      <c r="CS96" s="16">
        <v>6151.1</v>
      </c>
      <c r="CT96" s="14" t="s">
        <v>65</v>
      </c>
      <c r="CU96" s="17"/>
      <c r="CV96" s="18">
        <v>48000</v>
      </c>
      <c r="CW96" s="10"/>
      <c r="CX96" s="19"/>
      <c r="CY96" s="18">
        <v>49000</v>
      </c>
      <c r="CZ96" s="20" t="s">
        <v>66</v>
      </c>
      <c r="DA96" s="16">
        <v>6151.1</v>
      </c>
      <c r="DB96" s="14" t="s">
        <v>65</v>
      </c>
      <c r="DC96" s="17"/>
      <c r="DD96" s="18">
        <v>48000</v>
      </c>
      <c r="DE96" s="10"/>
      <c r="DF96" s="19"/>
      <c r="DG96" s="18">
        <v>49000</v>
      </c>
      <c r="DH96" s="20" t="s">
        <v>66</v>
      </c>
      <c r="DI96" s="16">
        <v>6151.1</v>
      </c>
      <c r="DJ96" s="14" t="s">
        <v>65</v>
      </c>
      <c r="DK96" s="17"/>
      <c r="DL96" s="18">
        <v>48000</v>
      </c>
      <c r="DM96" s="10"/>
      <c r="DN96" s="19"/>
      <c r="DO96" s="18">
        <v>49000</v>
      </c>
      <c r="DP96" s="20" t="s">
        <v>66</v>
      </c>
      <c r="DQ96" s="16">
        <v>6151.1</v>
      </c>
      <c r="DR96" s="14" t="s">
        <v>65</v>
      </c>
      <c r="DS96" s="17"/>
      <c r="DT96" s="18">
        <v>48000</v>
      </c>
      <c r="DU96" s="10"/>
      <c r="DV96" s="19"/>
      <c r="DW96" s="18">
        <v>49000</v>
      </c>
      <c r="DX96" s="20" t="s">
        <v>66</v>
      </c>
      <c r="DY96" s="16">
        <v>6151.1</v>
      </c>
      <c r="DZ96" s="14" t="s">
        <v>65</v>
      </c>
      <c r="EA96" s="17"/>
      <c r="EB96" s="18">
        <v>48000</v>
      </c>
      <c r="EC96" s="10"/>
      <c r="ED96" s="19"/>
      <c r="EE96" s="18">
        <v>49000</v>
      </c>
      <c r="EF96" s="20" t="s">
        <v>66</v>
      </c>
      <c r="EG96" s="16">
        <v>6151.1</v>
      </c>
      <c r="EH96" s="14" t="s">
        <v>65</v>
      </c>
      <c r="EI96" s="17"/>
      <c r="EJ96" s="18">
        <v>48000</v>
      </c>
      <c r="EK96" s="10"/>
      <c r="EL96" s="19"/>
      <c r="EM96" s="18">
        <v>49000</v>
      </c>
      <c r="EN96" s="20" t="s">
        <v>66</v>
      </c>
      <c r="EO96" s="16">
        <v>6151.1</v>
      </c>
      <c r="EP96" s="14" t="s">
        <v>65</v>
      </c>
      <c r="EQ96" s="17"/>
      <c r="ER96" s="18">
        <v>48000</v>
      </c>
      <c r="ES96" s="10"/>
      <c r="ET96" s="19"/>
      <c r="EU96" s="18">
        <v>49000</v>
      </c>
      <c r="EV96" s="20" t="s">
        <v>66</v>
      </c>
      <c r="EW96" s="16">
        <v>6151.1</v>
      </c>
      <c r="EX96" s="14" t="s">
        <v>65</v>
      </c>
      <c r="EY96" s="17"/>
      <c r="EZ96" s="18">
        <v>48000</v>
      </c>
      <c r="FA96" s="10"/>
      <c r="FB96" s="19"/>
      <c r="FC96" s="18">
        <v>49000</v>
      </c>
      <c r="FD96" s="20" t="s">
        <v>66</v>
      </c>
      <c r="FE96" s="16">
        <v>6151.1</v>
      </c>
      <c r="FF96" s="14" t="s">
        <v>65</v>
      </c>
      <c r="FG96" s="17"/>
      <c r="FH96" s="18">
        <v>48000</v>
      </c>
      <c r="FI96" s="10"/>
      <c r="FJ96" s="19"/>
      <c r="FK96" s="18">
        <v>49000</v>
      </c>
      <c r="FL96" s="20" t="s">
        <v>66</v>
      </c>
      <c r="FM96" s="16">
        <v>6151.1</v>
      </c>
      <c r="FN96" s="14" t="s">
        <v>65</v>
      </c>
      <c r="FO96" s="17"/>
      <c r="FP96" s="18">
        <v>48000</v>
      </c>
      <c r="FQ96" s="10"/>
      <c r="FR96" s="19"/>
      <c r="FS96" s="18">
        <v>49000</v>
      </c>
      <c r="FT96" s="20" t="s">
        <v>66</v>
      </c>
      <c r="FU96" s="16">
        <v>6151.1</v>
      </c>
      <c r="FV96" s="14" t="s">
        <v>65</v>
      </c>
      <c r="FW96" s="17"/>
      <c r="FX96" s="18">
        <v>48000</v>
      </c>
      <c r="FY96" s="10"/>
      <c r="FZ96" s="19"/>
      <c r="GA96" s="18">
        <v>49000</v>
      </c>
      <c r="GB96" s="20" t="s">
        <v>66</v>
      </c>
      <c r="GC96" s="16">
        <v>6151.1</v>
      </c>
      <c r="GD96" s="14" t="s">
        <v>65</v>
      </c>
      <c r="GE96" s="17"/>
      <c r="GF96" s="18">
        <v>48000</v>
      </c>
      <c r="GG96" s="10"/>
      <c r="GH96" s="19"/>
      <c r="GI96" s="18">
        <v>49000</v>
      </c>
      <c r="GJ96" s="20" t="s">
        <v>66</v>
      </c>
      <c r="GK96" s="16">
        <v>6151.1</v>
      </c>
      <c r="GL96" s="14" t="s">
        <v>65</v>
      </c>
      <c r="GM96" s="17"/>
      <c r="GN96" s="18">
        <v>48000</v>
      </c>
      <c r="GO96" s="10"/>
      <c r="GP96" s="19"/>
      <c r="GQ96" s="18">
        <v>49000</v>
      </c>
      <c r="GR96" s="20" t="s">
        <v>66</v>
      </c>
      <c r="GS96" s="16">
        <v>6151.1</v>
      </c>
      <c r="GT96" s="14" t="s">
        <v>65</v>
      </c>
      <c r="GU96" s="17"/>
      <c r="GV96" s="18">
        <v>48000</v>
      </c>
      <c r="GW96" s="10"/>
      <c r="GX96" s="19"/>
      <c r="GY96" s="18"/>
    </row>
    <row r="97" spans="1:5" ht="22.5" customHeight="1">
      <c r="A97" s="75"/>
      <c r="B97" s="5" t="s">
        <v>137</v>
      </c>
      <c r="C97" s="94" t="s">
        <v>194</v>
      </c>
      <c r="D97" s="150"/>
      <c r="E97" s="133">
        <v>10000</v>
      </c>
    </row>
    <row r="98" spans="1:5" ht="21" customHeight="1">
      <c r="A98" s="72"/>
      <c r="B98" s="5" t="s">
        <v>138</v>
      </c>
      <c r="C98" s="94" t="s">
        <v>124</v>
      </c>
      <c r="D98" s="34"/>
      <c r="E98" s="133">
        <v>15000</v>
      </c>
    </row>
    <row r="99" spans="1:5" ht="18" customHeight="1">
      <c r="A99" s="72"/>
      <c r="B99" s="5" t="s">
        <v>139</v>
      </c>
      <c r="C99" s="94" t="s">
        <v>125</v>
      </c>
      <c r="D99" s="34"/>
      <c r="E99" s="133">
        <v>11250</v>
      </c>
    </row>
    <row r="100" spans="1:5" ht="25.5" customHeight="1">
      <c r="A100" s="72"/>
      <c r="B100" s="5" t="s">
        <v>140</v>
      </c>
      <c r="C100" s="103"/>
      <c r="D100" s="34"/>
      <c r="E100" s="133">
        <v>1500</v>
      </c>
    </row>
    <row r="101" spans="1:5" ht="18" customHeight="1">
      <c r="A101" s="72"/>
      <c r="B101" s="4" t="s">
        <v>5</v>
      </c>
      <c r="C101" s="94" t="s">
        <v>6</v>
      </c>
      <c r="D101" s="150" t="s">
        <v>223</v>
      </c>
      <c r="E101" s="133">
        <v>3000</v>
      </c>
    </row>
    <row r="102" spans="1:23" s="15" customFormat="1" ht="21.75" customHeight="1">
      <c r="A102" s="80"/>
      <c r="B102" s="5" t="s">
        <v>17</v>
      </c>
      <c r="C102" s="102">
        <v>0.075</v>
      </c>
      <c r="D102" s="6" t="s">
        <v>237</v>
      </c>
      <c r="E102" s="134">
        <v>64000</v>
      </c>
      <c r="F102" s="21"/>
      <c r="G102" s="177"/>
      <c r="H102" s="178"/>
      <c r="I102" s="178"/>
      <c r="J102" s="144"/>
      <c r="K102" s="63"/>
      <c r="L102" s="63"/>
      <c r="M102" s="63"/>
      <c r="N102" s="63"/>
      <c r="O102" s="63"/>
      <c r="P102" s="63"/>
      <c r="Q102" s="63"/>
      <c r="R102" s="63"/>
      <c r="S102" s="63"/>
      <c r="T102" s="63"/>
      <c r="U102" s="63"/>
      <c r="V102" s="63"/>
      <c r="W102" s="63"/>
    </row>
    <row r="103" spans="1:5" ht="6" customHeight="1">
      <c r="A103" s="72"/>
      <c r="B103" s="4"/>
      <c r="C103" s="94"/>
      <c r="D103" s="150"/>
      <c r="E103" s="125"/>
    </row>
    <row r="104" spans="1:5" ht="18" customHeight="1">
      <c r="A104" s="72"/>
      <c r="B104" s="3" t="s">
        <v>71</v>
      </c>
      <c r="C104" s="94"/>
      <c r="D104" s="150"/>
      <c r="E104" s="132">
        <f>SUM(E94:E102)</f>
        <v>263350</v>
      </c>
    </row>
    <row r="105" spans="1:5" ht="6" customHeight="1">
      <c r="A105" s="72"/>
      <c r="B105" s="4"/>
      <c r="C105" s="94"/>
      <c r="D105" s="150"/>
      <c r="E105" s="124"/>
    </row>
    <row r="106" spans="1:5" ht="18" customHeight="1">
      <c r="A106" s="61" t="s">
        <v>56</v>
      </c>
      <c r="B106" s="3" t="s">
        <v>57</v>
      </c>
      <c r="C106" s="94"/>
      <c r="D106" s="150"/>
      <c r="E106" s="124"/>
    </row>
    <row r="107" spans="1:5" ht="18.75" customHeight="1">
      <c r="A107" s="72"/>
      <c r="B107" s="4" t="s">
        <v>0</v>
      </c>
      <c r="C107" s="94"/>
      <c r="D107" s="150"/>
      <c r="E107" s="122">
        <v>11000</v>
      </c>
    </row>
    <row r="108" spans="1:5" ht="18.75" customHeight="1">
      <c r="A108" s="72"/>
      <c r="B108" s="5" t="s">
        <v>38</v>
      </c>
      <c r="C108" s="94" t="s">
        <v>35</v>
      </c>
      <c r="D108" s="150"/>
      <c r="E108" s="122">
        <v>19000</v>
      </c>
    </row>
    <row r="109" spans="1:5" ht="18.75" customHeight="1">
      <c r="A109" s="72"/>
      <c r="B109" s="5" t="s">
        <v>210</v>
      </c>
      <c r="C109" s="94"/>
      <c r="D109" s="150"/>
      <c r="E109" s="122">
        <v>5000</v>
      </c>
    </row>
    <row r="110" spans="1:10" ht="18.75" customHeight="1">
      <c r="A110" s="164"/>
      <c r="B110" s="5" t="s">
        <v>241</v>
      </c>
      <c r="C110" s="94"/>
      <c r="D110" s="150"/>
      <c r="E110" s="122">
        <v>20000</v>
      </c>
      <c r="F110" s="6" t="s">
        <v>247</v>
      </c>
      <c r="G110" s="158"/>
      <c r="H110" s="158"/>
      <c r="I110" s="158"/>
      <c r="J110" s="158"/>
    </row>
    <row r="111" spans="1:10" ht="18.75" customHeight="1">
      <c r="A111" s="164"/>
      <c r="B111" s="5" t="s">
        <v>240</v>
      </c>
      <c r="C111" s="94"/>
      <c r="D111" s="150"/>
      <c r="E111" s="122">
        <v>10000</v>
      </c>
      <c r="F111" s="6" t="s">
        <v>247</v>
      </c>
      <c r="G111" s="158"/>
      <c r="H111" s="158"/>
      <c r="I111" s="158"/>
      <c r="J111" s="158"/>
    </row>
    <row r="112" spans="1:10" ht="18.75" customHeight="1">
      <c r="A112" s="164"/>
      <c r="B112" s="4" t="s">
        <v>39</v>
      </c>
      <c r="C112" s="94" t="s">
        <v>25</v>
      </c>
      <c r="D112" s="150"/>
      <c r="E112" s="122">
        <v>111555</v>
      </c>
      <c r="F112" s="173" t="s">
        <v>255</v>
      </c>
      <c r="G112" s="174"/>
      <c r="H112" s="174"/>
      <c r="I112" s="174"/>
      <c r="J112" s="174"/>
    </row>
    <row r="113" spans="1:10" ht="18.75" customHeight="1">
      <c r="A113" s="164"/>
      <c r="B113" s="4" t="s">
        <v>244</v>
      </c>
      <c r="C113" s="94" t="s">
        <v>245</v>
      </c>
      <c r="D113" s="150"/>
      <c r="E113" s="122">
        <v>10000</v>
      </c>
      <c r="F113" s="173" t="s">
        <v>248</v>
      </c>
      <c r="G113" s="174"/>
      <c r="H113" s="174"/>
      <c r="I113" s="174"/>
      <c r="J113" s="174"/>
    </row>
    <row r="114" spans="1:23" s="1" customFormat="1" ht="18.75" customHeight="1">
      <c r="A114" s="72"/>
      <c r="B114" s="4" t="s">
        <v>203</v>
      </c>
      <c r="C114" s="94" t="s">
        <v>245</v>
      </c>
      <c r="D114" s="6"/>
      <c r="E114" s="122">
        <v>36000</v>
      </c>
      <c r="G114" s="6"/>
      <c r="H114" s="6"/>
      <c r="I114" s="6"/>
      <c r="J114" s="6"/>
      <c r="K114" s="6"/>
      <c r="L114" s="6"/>
      <c r="M114" s="6"/>
      <c r="N114" s="6"/>
      <c r="O114" s="6"/>
      <c r="P114" s="6"/>
      <c r="Q114" s="6"/>
      <c r="R114" s="6"/>
      <c r="S114" s="6"/>
      <c r="T114" s="6"/>
      <c r="U114" s="6"/>
      <c r="V114" s="6"/>
      <c r="W114" s="6"/>
    </row>
    <row r="115" spans="1:23" s="1" customFormat="1" ht="18.75" customHeight="1">
      <c r="A115" s="75"/>
      <c r="B115" s="4" t="s">
        <v>153</v>
      </c>
      <c r="C115" s="94"/>
      <c r="D115" s="6" t="s">
        <v>234</v>
      </c>
      <c r="E115" s="122">
        <v>5000</v>
      </c>
      <c r="G115" s="6"/>
      <c r="H115" s="6"/>
      <c r="I115" s="6"/>
      <c r="J115" s="6"/>
      <c r="K115" s="6"/>
      <c r="L115" s="6"/>
      <c r="M115" s="6"/>
      <c r="N115" s="6"/>
      <c r="O115" s="6"/>
      <c r="P115" s="6"/>
      <c r="Q115" s="6"/>
      <c r="R115" s="6"/>
      <c r="S115" s="6"/>
      <c r="T115" s="6"/>
      <c r="U115" s="6"/>
      <c r="V115" s="6"/>
      <c r="W115" s="6"/>
    </row>
    <row r="116" spans="1:5" ht="6" customHeight="1">
      <c r="A116" s="72"/>
      <c r="B116" s="4"/>
      <c r="C116" s="94"/>
      <c r="D116" s="34"/>
      <c r="E116" s="125"/>
    </row>
    <row r="117" spans="1:5" ht="18" customHeight="1">
      <c r="A117" s="72"/>
      <c r="B117" s="3" t="s">
        <v>72</v>
      </c>
      <c r="C117" s="94"/>
      <c r="D117" s="34"/>
      <c r="E117" s="132">
        <f>SUM(E107:E115)</f>
        <v>227555</v>
      </c>
    </row>
    <row r="118" spans="1:5" ht="5.25" customHeight="1" thickBot="1">
      <c r="A118" s="72"/>
      <c r="B118" s="4"/>
      <c r="C118" s="94"/>
      <c r="D118" s="34"/>
      <c r="E118" s="124"/>
    </row>
    <row r="119" spans="1:23" s="11" customFormat="1" ht="18.75" customHeight="1">
      <c r="A119" s="60" t="s">
        <v>58</v>
      </c>
      <c r="B119" s="3" t="s">
        <v>59</v>
      </c>
      <c r="C119" s="93"/>
      <c r="D119" s="19"/>
      <c r="E119" s="155"/>
      <c r="F119" s="2"/>
      <c r="G119" s="70"/>
      <c r="H119" s="70"/>
      <c r="I119" s="70"/>
      <c r="J119" s="70"/>
      <c r="K119" s="19"/>
      <c r="L119" s="19"/>
      <c r="M119" s="19"/>
      <c r="N119" s="19"/>
      <c r="O119" s="19"/>
      <c r="P119" s="19"/>
      <c r="Q119" s="19"/>
      <c r="R119" s="19"/>
      <c r="S119" s="19"/>
      <c r="T119" s="19"/>
      <c r="U119" s="19"/>
      <c r="V119" s="19"/>
      <c r="W119" s="19"/>
    </row>
    <row r="120" spans="1:5" ht="18.75" customHeight="1">
      <c r="A120" s="72"/>
      <c r="B120" s="2" t="s">
        <v>145</v>
      </c>
      <c r="C120" s="93"/>
      <c r="D120" s="34"/>
      <c r="E120" s="111"/>
    </row>
    <row r="121" spans="1:7" ht="18.75" customHeight="1">
      <c r="A121" s="76"/>
      <c r="B121" s="1" t="s">
        <v>154</v>
      </c>
      <c r="C121" s="94"/>
      <c r="D121" s="34"/>
      <c r="E121" s="156">
        <v>5000</v>
      </c>
      <c r="G121" s="52"/>
    </row>
    <row r="122" spans="1:7" ht="18.75" customHeight="1">
      <c r="A122" s="77"/>
      <c r="B122" s="1" t="s">
        <v>155</v>
      </c>
      <c r="C122" s="92"/>
      <c r="D122" s="34"/>
      <c r="E122" s="122">
        <v>8000</v>
      </c>
      <c r="F122" s="151"/>
      <c r="G122" s="152"/>
    </row>
    <row r="123" spans="1:7" ht="18.75" customHeight="1">
      <c r="A123" s="72"/>
      <c r="B123" s="1" t="s">
        <v>197</v>
      </c>
      <c r="C123" s="93"/>
      <c r="D123" s="34"/>
      <c r="E123" s="122">
        <v>15000</v>
      </c>
      <c r="F123" s="153"/>
      <c r="G123" s="34"/>
    </row>
    <row r="124" spans="1:7" ht="18.75" customHeight="1">
      <c r="A124" s="77"/>
      <c r="B124" s="1" t="s">
        <v>90</v>
      </c>
      <c r="C124" s="104"/>
      <c r="D124" s="34"/>
      <c r="E124" s="122">
        <v>20000</v>
      </c>
      <c r="G124" s="52"/>
    </row>
    <row r="125" spans="1:7" ht="18.75" customHeight="1">
      <c r="A125" s="77"/>
      <c r="B125" s="4" t="s">
        <v>89</v>
      </c>
      <c r="C125" s="94"/>
      <c r="D125" s="34"/>
      <c r="E125" s="122">
        <v>5000</v>
      </c>
      <c r="G125" s="67"/>
    </row>
    <row r="126" spans="1:7" ht="5.25" customHeight="1" thickBot="1">
      <c r="A126" s="77"/>
      <c r="B126" s="4"/>
      <c r="C126" s="94"/>
      <c r="D126" s="34"/>
      <c r="E126" s="137"/>
      <c r="G126" s="69"/>
    </row>
    <row r="127" spans="1:5" ht="18.75" customHeight="1">
      <c r="A127" s="72"/>
      <c r="B127" s="2" t="s">
        <v>146</v>
      </c>
      <c r="C127" s="94"/>
      <c r="D127" s="34"/>
      <c r="E127" s="154">
        <f>SUM(E121:E125)</f>
        <v>53000</v>
      </c>
    </row>
    <row r="128" spans="1:5" ht="5.25" customHeight="1">
      <c r="A128" s="72"/>
      <c r="B128" s="4"/>
      <c r="C128" s="94"/>
      <c r="D128" s="34"/>
      <c r="E128" s="124"/>
    </row>
    <row r="129" spans="1:5" ht="18.75" customHeight="1">
      <c r="A129" s="72"/>
      <c r="B129" s="8" t="s">
        <v>21</v>
      </c>
      <c r="C129" s="93"/>
      <c r="D129" s="34"/>
      <c r="E129" s="124"/>
    </row>
    <row r="130" spans="1:5" ht="18.75" customHeight="1">
      <c r="A130" s="72"/>
      <c r="B130" s="5" t="s">
        <v>60</v>
      </c>
      <c r="C130" s="94"/>
      <c r="D130" s="34"/>
      <c r="E130" s="122">
        <v>1500</v>
      </c>
    </row>
    <row r="131" spans="1:10" ht="18.75" customHeight="1">
      <c r="A131" s="72"/>
      <c r="B131" s="5" t="s">
        <v>61</v>
      </c>
      <c r="C131" s="94"/>
      <c r="D131" s="34"/>
      <c r="E131" s="122">
        <v>11750</v>
      </c>
      <c r="G131" s="175"/>
      <c r="H131" s="174"/>
      <c r="I131" s="174"/>
      <c r="J131" s="174"/>
    </row>
    <row r="132" spans="1:5" ht="18.75" customHeight="1">
      <c r="A132" s="77"/>
      <c r="B132" s="4" t="s">
        <v>62</v>
      </c>
      <c r="C132" s="94"/>
      <c r="D132" s="34"/>
      <c r="E132" s="122">
        <v>18000</v>
      </c>
    </row>
    <row r="133" spans="1:5" ht="18.75" customHeight="1">
      <c r="A133" s="77"/>
      <c r="B133" s="4" t="s">
        <v>32</v>
      </c>
      <c r="C133" s="94"/>
      <c r="D133" s="34"/>
      <c r="E133" s="122">
        <v>5500</v>
      </c>
    </row>
    <row r="134" spans="1:6" ht="18.75" customHeight="1">
      <c r="A134" s="164"/>
      <c r="B134" s="4" t="s">
        <v>90</v>
      </c>
      <c r="C134" s="94"/>
      <c r="D134" s="34"/>
      <c r="E134" s="122">
        <v>3000</v>
      </c>
      <c r="F134" s="6" t="s">
        <v>249</v>
      </c>
    </row>
    <row r="135" spans="1:10" ht="18.75" customHeight="1">
      <c r="A135" s="77"/>
      <c r="B135" s="4" t="s">
        <v>212</v>
      </c>
      <c r="C135" s="94"/>
      <c r="D135" s="150" t="s">
        <v>239</v>
      </c>
      <c r="E135" s="122">
        <v>4600</v>
      </c>
      <c r="G135" s="175"/>
      <c r="H135" s="176"/>
      <c r="I135" s="176"/>
      <c r="J135" s="176"/>
    </row>
    <row r="136" spans="1:5" ht="18.75" customHeight="1">
      <c r="A136" s="77"/>
      <c r="B136" s="4" t="s">
        <v>89</v>
      </c>
      <c r="C136" s="94"/>
      <c r="D136" s="150"/>
      <c r="E136" s="122">
        <v>1250</v>
      </c>
    </row>
    <row r="137" spans="1:5" ht="5.25" customHeight="1">
      <c r="A137" s="77"/>
      <c r="B137" s="3"/>
      <c r="C137" s="93"/>
      <c r="D137" s="150"/>
      <c r="E137" s="124"/>
    </row>
    <row r="138" spans="1:23" s="11" customFormat="1" ht="18" customHeight="1">
      <c r="A138" s="77"/>
      <c r="B138" s="3" t="s">
        <v>73</v>
      </c>
      <c r="C138" s="93"/>
      <c r="D138" s="19"/>
      <c r="E138" s="132">
        <f>SUM(E130:E136)</f>
        <v>45600</v>
      </c>
      <c r="F138" s="2"/>
      <c r="G138" s="70"/>
      <c r="H138" s="70"/>
      <c r="I138" s="70"/>
      <c r="J138" s="70"/>
      <c r="K138" s="19"/>
      <c r="L138" s="19"/>
      <c r="M138" s="19"/>
      <c r="N138" s="19"/>
      <c r="O138" s="19"/>
      <c r="P138" s="19"/>
      <c r="Q138" s="19"/>
      <c r="R138" s="19"/>
      <c r="S138" s="19"/>
      <c r="T138" s="19"/>
      <c r="U138" s="19"/>
      <c r="V138" s="19"/>
      <c r="W138" s="19"/>
    </row>
    <row r="139" spans="1:5" ht="5.25" customHeight="1">
      <c r="A139" s="72"/>
      <c r="B139" s="3"/>
      <c r="C139" s="94"/>
      <c r="D139" s="150"/>
      <c r="E139" s="135"/>
    </row>
    <row r="140" spans="1:5" ht="18.75" customHeight="1">
      <c r="A140" s="72"/>
      <c r="B140" s="3" t="s">
        <v>23</v>
      </c>
      <c r="C140" s="94"/>
      <c r="D140" s="150"/>
      <c r="E140" s="124"/>
    </row>
    <row r="141" spans="1:10" ht="18.75" customHeight="1">
      <c r="A141" s="77"/>
      <c r="B141" s="4" t="s">
        <v>30</v>
      </c>
      <c r="C141" s="94"/>
      <c r="D141" s="150"/>
      <c r="E141" s="122">
        <v>8000</v>
      </c>
      <c r="G141" s="175"/>
      <c r="H141" s="176"/>
      <c r="I141" s="176"/>
      <c r="J141" s="176"/>
    </row>
    <row r="142" spans="1:5" ht="18.75" customHeight="1">
      <c r="A142" s="77"/>
      <c r="B142" s="4" t="s">
        <v>31</v>
      </c>
      <c r="C142" s="94"/>
      <c r="D142" s="150"/>
      <c r="E142" s="122">
        <v>10000</v>
      </c>
    </row>
    <row r="143" spans="1:5" ht="18.75" customHeight="1">
      <c r="A143" s="77"/>
      <c r="B143" s="4" t="s">
        <v>32</v>
      </c>
      <c r="C143" s="94"/>
      <c r="D143" s="150"/>
      <c r="E143" s="122">
        <v>4200</v>
      </c>
    </row>
    <row r="144" spans="1:10" ht="18.75" customHeight="1">
      <c r="A144" s="81"/>
      <c r="B144" s="1" t="s">
        <v>90</v>
      </c>
      <c r="C144" s="92"/>
      <c r="D144" s="150" t="s">
        <v>236</v>
      </c>
      <c r="E144" s="122">
        <v>16500</v>
      </c>
      <c r="G144" s="175"/>
      <c r="H144" s="176"/>
      <c r="I144" s="176"/>
      <c r="J144" s="176"/>
    </row>
    <row r="145" spans="1:5" ht="18.75" customHeight="1">
      <c r="A145" s="77"/>
      <c r="B145" s="1" t="s">
        <v>89</v>
      </c>
      <c r="C145" s="92"/>
      <c r="D145" s="150"/>
      <c r="E145" s="122">
        <v>5000</v>
      </c>
    </row>
    <row r="146" spans="1:5" ht="5.25" customHeight="1">
      <c r="A146" s="72"/>
      <c r="B146" s="4"/>
      <c r="C146" s="94"/>
      <c r="D146" s="150"/>
      <c r="E146" s="136"/>
    </row>
    <row r="147" spans="1:23" s="11" customFormat="1" ht="18.75" customHeight="1">
      <c r="A147" s="72"/>
      <c r="B147" s="3" t="s">
        <v>74</v>
      </c>
      <c r="C147" s="93"/>
      <c r="D147" s="19"/>
      <c r="E147" s="132">
        <f>SUM(E141:E145)</f>
        <v>43700</v>
      </c>
      <c r="F147" s="2"/>
      <c r="G147" s="70"/>
      <c r="H147" s="70"/>
      <c r="I147" s="70"/>
      <c r="J147" s="70"/>
      <c r="K147" s="19"/>
      <c r="L147" s="19"/>
      <c r="M147" s="19"/>
      <c r="N147" s="19"/>
      <c r="O147" s="19"/>
      <c r="P147" s="19"/>
      <c r="Q147" s="19"/>
      <c r="R147" s="19"/>
      <c r="S147" s="19"/>
      <c r="T147" s="19"/>
      <c r="U147" s="19"/>
      <c r="V147" s="19"/>
      <c r="W147" s="19"/>
    </row>
    <row r="148" spans="1:23" s="11" customFormat="1" ht="5.25" customHeight="1">
      <c r="A148" s="72"/>
      <c r="B148" s="3"/>
      <c r="C148" s="93"/>
      <c r="D148" s="19"/>
      <c r="E148" s="124"/>
      <c r="F148" s="2"/>
      <c r="G148" s="70"/>
      <c r="H148" s="70"/>
      <c r="I148" s="70"/>
      <c r="J148" s="70"/>
      <c r="K148" s="19"/>
      <c r="L148" s="19"/>
      <c r="M148" s="19"/>
      <c r="N148" s="19"/>
      <c r="O148" s="19"/>
      <c r="P148" s="19"/>
      <c r="Q148" s="19"/>
      <c r="R148" s="19"/>
      <c r="S148" s="19"/>
      <c r="T148" s="19"/>
      <c r="U148" s="19"/>
      <c r="V148" s="19"/>
      <c r="W148" s="19"/>
    </row>
    <row r="149" spans="1:23" s="11" customFormat="1" ht="20.25" customHeight="1">
      <c r="A149" s="72"/>
      <c r="B149" s="3" t="s">
        <v>83</v>
      </c>
      <c r="C149" s="93"/>
      <c r="D149" s="19"/>
      <c r="E149" s="124"/>
      <c r="F149" s="2"/>
      <c r="G149" s="70"/>
      <c r="H149" s="70"/>
      <c r="I149" s="70"/>
      <c r="J149" s="70"/>
      <c r="K149" s="19"/>
      <c r="L149" s="19"/>
      <c r="M149" s="19"/>
      <c r="N149" s="19"/>
      <c r="O149" s="19"/>
      <c r="P149" s="19"/>
      <c r="Q149" s="19"/>
      <c r="R149" s="19"/>
      <c r="S149" s="19"/>
      <c r="T149" s="19"/>
      <c r="U149" s="19"/>
      <c r="V149" s="19"/>
      <c r="W149" s="19"/>
    </row>
    <row r="150" spans="1:23" s="11" customFormat="1" ht="19.5" customHeight="1">
      <c r="A150" s="72"/>
      <c r="B150" s="4" t="s">
        <v>90</v>
      </c>
      <c r="C150" s="94"/>
      <c r="D150" s="19"/>
      <c r="E150" s="122">
        <v>30000</v>
      </c>
      <c r="F150" s="2"/>
      <c r="G150" s="6"/>
      <c r="H150" s="6"/>
      <c r="I150" s="70"/>
      <c r="J150" s="70"/>
      <c r="K150" s="19"/>
      <c r="L150" s="19"/>
      <c r="M150" s="19"/>
      <c r="N150" s="19"/>
      <c r="O150" s="19"/>
      <c r="P150" s="19"/>
      <c r="Q150" s="19"/>
      <c r="R150" s="19"/>
      <c r="S150" s="19"/>
      <c r="T150" s="19"/>
      <c r="U150" s="19"/>
      <c r="V150" s="19"/>
      <c r="W150" s="19"/>
    </row>
    <row r="151" spans="1:8" ht="19.5" customHeight="1">
      <c r="A151" s="75"/>
      <c r="B151" s="4" t="s">
        <v>156</v>
      </c>
      <c r="C151" s="96"/>
      <c r="D151" s="34"/>
      <c r="E151" s="122">
        <v>20000</v>
      </c>
      <c r="G151" s="70"/>
      <c r="H151" s="70"/>
    </row>
    <row r="152" spans="1:5" ht="19.5" customHeight="1">
      <c r="A152" s="72"/>
      <c r="B152" s="4" t="s">
        <v>89</v>
      </c>
      <c r="C152" s="96"/>
      <c r="D152" s="34"/>
      <c r="E152" s="122">
        <v>5000</v>
      </c>
    </row>
    <row r="153" spans="1:5" ht="5.25" customHeight="1">
      <c r="A153" s="72"/>
      <c r="B153" s="4"/>
      <c r="C153" s="94"/>
      <c r="D153" s="34"/>
      <c r="E153" s="125"/>
    </row>
    <row r="154" spans="1:23" s="11" customFormat="1" ht="21" customHeight="1">
      <c r="A154" s="72"/>
      <c r="B154" s="3" t="s">
        <v>152</v>
      </c>
      <c r="C154" s="93"/>
      <c r="D154" s="19"/>
      <c r="E154" s="132">
        <f>SUM(E150:E152)</f>
        <v>55000</v>
      </c>
      <c r="F154" s="2"/>
      <c r="G154" s="70"/>
      <c r="H154" s="70"/>
      <c r="I154" s="70"/>
      <c r="J154" s="70"/>
      <c r="K154" s="19"/>
      <c r="L154" s="19"/>
      <c r="M154" s="19"/>
      <c r="N154" s="19"/>
      <c r="O154" s="19"/>
      <c r="P154" s="19"/>
      <c r="Q154" s="19"/>
      <c r="R154" s="19"/>
      <c r="S154" s="19"/>
      <c r="T154" s="19"/>
      <c r="U154" s="19"/>
      <c r="V154" s="19"/>
      <c r="W154" s="19"/>
    </row>
    <row r="155" spans="1:5" ht="5.25" customHeight="1" thickBot="1">
      <c r="A155" s="72"/>
      <c r="B155" s="4"/>
      <c r="C155" s="94"/>
      <c r="D155" s="34"/>
      <c r="E155" s="137"/>
    </row>
    <row r="156" spans="1:5" ht="21" customHeight="1" thickBot="1">
      <c r="A156" s="72"/>
      <c r="B156" s="2" t="s">
        <v>22</v>
      </c>
      <c r="C156" s="94"/>
      <c r="D156" s="34"/>
      <c r="E156" s="138">
        <f>SUM(E127,E138,E147,E154)</f>
        <v>197300</v>
      </c>
    </row>
    <row r="157" spans="1:5" ht="8.25" customHeight="1">
      <c r="A157" s="72"/>
      <c r="B157" s="2"/>
      <c r="C157" s="94"/>
      <c r="D157" s="34"/>
      <c r="E157" s="124"/>
    </row>
    <row r="158" spans="1:5" ht="18" customHeight="1">
      <c r="A158" s="60" t="s">
        <v>67</v>
      </c>
      <c r="B158" s="2" t="s">
        <v>169</v>
      </c>
      <c r="C158" s="94"/>
      <c r="D158" s="34"/>
      <c r="E158" s="139"/>
    </row>
    <row r="159" spans="1:5" ht="8.25" customHeight="1">
      <c r="A159" s="60"/>
      <c r="B159" s="2"/>
      <c r="C159" s="94"/>
      <c r="D159" s="34"/>
      <c r="E159" s="139"/>
    </row>
    <row r="160" spans="1:5" ht="18" customHeight="1">
      <c r="A160" s="60"/>
      <c r="B160" s="2" t="s">
        <v>170</v>
      </c>
      <c r="C160" s="94"/>
      <c r="D160" s="150"/>
      <c r="E160" s="139"/>
    </row>
    <row r="161" spans="1:7" ht="18" customHeight="1">
      <c r="A161" s="77"/>
      <c r="B161" s="4" t="s">
        <v>174</v>
      </c>
      <c r="C161" s="94"/>
      <c r="D161" s="150"/>
      <c r="E161" s="122">
        <v>5000</v>
      </c>
      <c r="G161" s="70"/>
    </row>
    <row r="162" spans="1:5" ht="20.25" customHeight="1">
      <c r="A162" s="72"/>
      <c r="B162" s="1" t="s">
        <v>195</v>
      </c>
      <c r="C162" s="94"/>
      <c r="D162" s="150" t="s">
        <v>231</v>
      </c>
      <c r="E162" s="122">
        <v>45000</v>
      </c>
    </row>
    <row r="163" spans="1:5" ht="20.25" customHeight="1">
      <c r="A163" s="72"/>
      <c r="B163" s="1" t="s">
        <v>196</v>
      </c>
      <c r="C163" s="94"/>
      <c r="D163" s="150" t="s">
        <v>230</v>
      </c>
      <c r="E163" s="122">
        <v>240000</v>
      </c>
    </row>
    <row r="164" spans="1:5" ht="10.5" customHeight="1">
      <c r="A164" s="77"/>
      <c r="B164" s="4"/>
      <c r="C164" s="94"/>
      <c r="D164" s="150"/>
      <c r="E164" s="125"/>
    </row>
    <row r="165" spans="1:5" ht="18" customHeight="1">
      <c r="A165" s="72"/>
      <c r="B165" s="2" t="s">
        <v>75</v>
      </c>
      <c r="C165" s="94"/>
      <c r="D165" s="150"/>
      <c r="E165" s="132">
        <f>SUM(E161:E163)</f>
        <v>290000</v>
      </c>
    </row>
    <row r="166" spans="1:5" ht="9.75" customHeight="1">
      <c r="A166" s="72"/>
      <c r="B166" s="2"/>
      <c r="C166" s="94"/>
      <c r="D166" s="150"/>
      <c r="E166" s="124"/>
    </row>
    <row r="167" spans="1:5" ht="20.25" customHeight="1">
      <c r="A167" s="72"/>
      <c r="B167" s="2" t="s">
        <v>171</v>
      </c>
      <c r="C167" s="94"/>
      <c r="D167" s="150"/>
      <c r="E167" s="125"/>
    </row>
    <row r="168" spans="1:5" ht="20.25" customHeight="1">
      <c r="A168" s="72"/>
      <c r="B168" s="1" t="s">
        <v>201</v>
      </c>
      <c r="C168" s="105" t="s">
        <v>226</v>
      </c>
      <c r="D168" s="150"/>
      <c r="E168" s="122">
        <v>50000</v>
      </c>
    </row>
    <row r="169" spans="1:8" ht="23.25" customHeight="1">
      <c r="A169" s="72"/>
      <c r="B169" s="1" t="s">
        <v>201</v>
      </c>
      <c r="C169" s="106" t="s">
        <v>227</v>
      </c>
      <c r="D169" s="166"/>
      <c r="E169" s="122">
        <v>100000</v>
      </c>
      <c r="F169" s="148"/>
      <c r="G169" s="148"/>
      <c r="H169" s="148"/>
    </row>
    <row r="170" spans="1:5" ht="20.25" customHeight="1">
      <c r="A170" s="72"/>
      <c r="B170" s="1" t="s">
        <v>201</v>
      </c>
      <c r="C170" s="106" t="s">
        <v>228</v>
      </c>
      <c r="D170" s="150"/>
      <c r="E170" s="122">
        <v>100000</v>
      </c>
    </row>
    <row r="171" spans="1:5" ht="6.75" customHeight="1">
      <c r="A171" s="72"/>
      <c r="B171" s="1"/>
      <c r="C171" s="94"/>
      <c r="D171" s="150"/>
      <c r="E171" s="125"/>
    </row>
    <row r="172" spans="1:5" ht="20.25" customHeight="1">
      <c r="A172" s="72"/>
      <c r="B172" s="2" t="s">
        <v>172</v>
      </c>
      <c r="C172" s="107"/>
      <c r="D172" s="150"/>
      <c r="E172" s="132">
        <f>SUM(E168:E171)</f>
        <v>250000</v>
      </c>
    </row>
    <row r="173" spans="1:5" ht="8.25" customHeight="1">
      <c r="A173" s="72"/>
      <c r="B173" s="2"/>
      <c r="C173" s="94"/>
      <c r="D173" s="150"/>
      <c r="E173" s="123"/>
    </row>
    <row r="174" spans="1:5" ht="24" customHeight="1">
      <c r="A174" s="72"/>
      <c r="B174" s="2" t="s">
        <v>173</v>
      </c>
      <c r="C174" s="94"/>
      <c r="D174" s="150"/>
      <c r="E174" s="140">
        <f>SUM(E165,E172)</f>
        <v>540000</v>
      </c>
    </row>
    <row r="175" spans="1:5" ht="18" customHeight="1">
      <c r="A175" s="72"/>
      <c r="B175" s="2"/>
      <c r="C175" s="94"/>
      <c r="D175" s="150"/>
      <c r="E175" s="135"/>
    </row>
    <row r="176" spans="1:5" ht="18" customHeight="1">
      <c r="A176" s="60" t="s">
        <v>158</v>
      </c>
      <c r="B176" s="2" t="s">
        <v>159</v>
      </c>
      <c r="C176" s="94"/>
      <c r="D176" s="150"/>
      <c r="E176" s="139"/>
    </row>
    <row r="177" spans="1:5" ht="6" customHeight="1">
      <c r="A177" s="72"/>
      <c r="B177" s="1"/>
      <c r="C177" s="94"/>
      <c r="D177" s="34"/>
      <c r="E177" s="125"/>
    </row>
    <row r="178" spans="1:5" ht="18" customHeight="1">
      <c r="A178" s="72"/>
      <c r="B178" s="2" t="s">
        <v>160</v>
      </c>
      <c r="C178" s="94"/>
      <c r="D178" s="34"/>
      <c r="E178" s="132">
        <v>0</v>
      </c>
    </row>
    <row r="179" spans="1:5" ht="6.75" customHeight="1" thickBot="1">
      <c r="A179" s="72"/>
      <c r="B179" s="2"/>
      <c r="C179" s="94"/>
      <c r="D179" s="34"/>
      <c r="E179" s="124"/>
    </row>
    <row r="180" spans="1:5" ht="20.25" customHeight="1">
      <c r="A180" s="72"/>
      <c r="B180" s="2" t="s">
        <v>20</v>
      </c>
      <c r="C180" s="94"/>
      <c r="D180" s="34"/>
      <c r="E180" s="141">
        <f>SUM(E178,E174,E156,E117,E104,E91,E80)</f>
        <v>2341325</v>
      </c>
    </row>
    <row r="181" spans="1:5" ht="10.5" customHeight="1">
      <c r="A181" s="72"/>
      <c r="B181" s="2"/>
      <c r="C181" s="94"/>
      <c r="D181" s="34"/>
      <c r="E181" s="124"/>
    </row>
    <row r="182" spans="1:5" ht="9" customHeight="1">
      <c r="A182" s="72"/>
      <c r="B182" s="2"/>
      <c r="C182" s="94"/>
      <c r="D182" s="150"/>
      <c r="E182" s="124"/>
    </row>
    <row r="183" spans="1:5" ht="19.5" customHeight="1">
      <c r="A183" s="188" t="s">
        <v>259</v>
      </c>
      <c r="B183" s="189"/>
      <c r="C183" s="94"/>
      <c r="D183" s="150"/>
      <c r="E183" s="125"/>
    </row>
    <row r="184" spans="1:5" ht="18" customHeight="1">
      <c r="A184" s="72"/>
      <c r="B184" s="4" t="s">
        <v>63</v>
      </c>
      <c r="C184" s="94" t="s">
        <v>3</v>
      </c>
      <c r="D184" s="150"/>
      <c r="E184" s="122">
        <v>50000</v>
      </c>
    </row>
    <row r="185" spans="1:5" ht="18" customHeight="1" thickBot="1">
      <c r="A185" s="72"/>
      <c r="B185" s="4" t="s">
        <v>64</v>
      </c>
      <c r="C185" s="94"/>
      <c r="D185" s="150"/>
      <c r="E185" s="116">
        <v>20000</v>
      </c>
    </row>
    <row r="186" spans="1:23" s="11" customFormat="1" ht="20.25" customHeight="1">
      <c r="A186" s="72"/>
      <c r="B186" s="3" t="s">
        <v>76</v>
      </c>
      <c r="C186" s="93"/>
      <c r="D186" s="19"/>
      <c r="E186" s="123">
        <f>SUM(E184:E185)</f>
        <v>70000</v>
      </c>
      <c r="F186" s="2"/>
      <c r="G186" s="70"/>
      <c r="H186" s="70"/>
      <c r="I186" s="70"/>
      <c r="J186" s="70"/>
      <c r="K186" s="19"/>
      <c r="L186" s="19"/>
      <c r="M186" s="19"/>
      <c r="N186" s="19"/>
      <c r="O186" s="19"/>
      <c r="P186" s="19"/>
      <c r="Q186" s="19"/>
      <c r="R186" s="19"/>
      <c r="S186" s="19"/>
      <c r="T186" s="19"/>
      <c r="U186" s="19"/>
      <c r="V186" s="19"/>
      <c r="W186" s="19"/>
    </row>
    <row r="187" spans="1:5" ht="6.75" customHeight="1">
      <c r="A187" s="72"/>
      <c r="B187" s="4"/>
      <c r="C187" s="94"/>
      <c r="D187" s="150"/>
      <c r="E187" s="125"/>
    </row>
    <row r="188" spans="1:5" ht="22.5" customHeight="1">
      <c r="A188" s="188" t="s">
        <v>260</v>
      </c>
      <c r="B188" s="189"/>
      <c r="C188" s="94"/>
      <c r="D188" s="150"/>
      <c r="E188" s="125"/>
    </row>
    <row r="189" spans="1:5" ht="22.5" customHeight="1">
      <c r="A189" s="72"/>
      <c r="B189" s="5" t="s">
        <v>14</v>
      </c>
      <c r="C189" s="94" t="s">
        <v>13</v>
      </c>
      <c r="D189" s="150"/>
      <c r="E189" s="142">
        <f>SUM(E178+E174+E156+E117+E104+E91+E80)</f>
        <v>2341325</v>
      </c>
    </row>
    <row r="190" spans="1:5" ht="22.5" customHeight="1" thickBot="1">
      <c r="A190" s="72"/>
      <c r="B190" s="5" t="s">
        <v>2</v>
      </c>
      <c r="C190" s="94" t="s">
        <v>19</v>
      </c>
      <c r="D190" s="150"/>
      <c r="E190" s="143">
        <f>SUM(E47)</f>
        <v>2341653.13892895</v>
      </c>
    </row>
    <row r="191" spans="1:23" s="1" customFormat="1" ht="22.5" customHeight="1">
      <c r="A191" s="72"/>
      <c r="B191" s="5" t="s">
        <v>15</v>
      </c>
      <c r="C191" s="94" t="s">
        <v>16</v>
      </c>
      <c r="D191" s="6"/>
      <c r="E191" s="142">
        <f>SUM(E190-E189)</f>
        <v>328.1389289498329</v>
      </c>
      <c r="G191" s="6"/>
      <c r="H191" s="6"/>
      <c r="I191" s="6"/>
      <c r="J191" s="6"/>
      <c r="K191" s="6"/>
      <c r="L191" s="6"/>
      <c r="M191" s="6"/>
      <c r="N191" s="6"/>
      <c r="O191" s="6"/>
      <c r="P191" s="6"/>
      <c r="Q191" s="6"/>
      <c r="R191" s="6"/>
      <c r="S191" s="6"/>
      <c r="T191" s="6"/>
      <c r="U191" s="6"/>
      <c r="V191" s="6"/>
      <c r="W191" s="6"/>
    </row>
    <row r="192" spans="1:23" s="1" customFormat="1" ht="22.5" customHeight="1" thickBot="1">
      <c r="A192" s="167"/>
      <c r="B192" s="59" t="s">
        <v>258</v>
      </c>
      <c r="C192" s="108"/>
      <c r="D192" s="163"/>
      <c r="E192" s="160">
        <v>735519</v>
      </c>
      <c r="G192" s="6"/>
      <c r="H192" s="6"/>
      <c r="I192" s="6"/>
      <c r="J192" s="6"/>
      <c r="K192" s="6"/>
      <c r="L192" s="6"/>
      <c r="M192" s="6"/>
      <c r="N192" s="6"/>
      <c r="O192" s="6"/>
      <c r="P192" s="6"/>
      <c r="Q192" s="6"/>
      <c r="R192" s="6"/>
      <c r="S192" s="6"/>
      <c r="T192" s="6"/>
      <c r="U192" s="6"/>
      <c r="V192" s="6"/>
      <c r="W192" s="6"/>
    </row>
    <row r="193" spans="3:5" ht="26.25" customHeight="1">
      <c r="C193" s="57"/>
      <c r="E193" s="1"/>
    </row>
    <row r="194" spans="2:5" ht="16.5" customHeight="1">
      <c r="B194" s="1"/>
      <c r="C194" s="58"/>
      <c r="E194" s="1"/>
    </row>
    <row r="195" spans="2:5" ht="16.5" customHeight="1">
      <c r="B195" s="1"/>
      <c r="C195" s="58"/>
      <c r="E195" s="1"/>
    </row>
    <row r="196" spans="2:5" ht="16.5" customHeight="1">
      <c r="B196" s="1"/>
      <c r="C196" s="58"/>
      <c r="E196" s="1"/>
    </row>
    <row r="197" spans="2:5" ht="16.5" customHeight="1">
      <c r="B197" s="1"/>
      <c r="C197" s="58"/>
      <c r="E197" s="1"/>
    </row>
    <row r="198" spans="2:5" ht="16.5" customHeight="1">
      <c r="B198" s="1"/>
      <c r="C198" s="58"/>
      <c r="E198" s="1"/>
    </row>
    <row r="199" spans="2:5" ht="16.5" customHeight="1">
      <c r="B199" s="1"/>
      <c r="E199" s="1"/>
    </row>
    <row r="200" ht="16.5" customHeight="1">
      <c r="B200" s="1"/>
    </row>
  </sheetData>
  <sheetProtection/>
  <mergeCells count="19">
    <mergeCell ref="A1:E1"/>
    <mergeCell ref="A2:E2"/>
    <mergeCell ref="A188:B188"/>
    <mergeCell ref="A5:B5"/>
    <mergeCell ref="A49:B49"/>
    <mergeCell ref="A183:B183"/>
    <mergeCell ref="G19:J19"/>
    <mergeCell ref="G102:I102"/>
    <mergeCell ref="F37:I37"/>
    <mergeCell ref="F64:I64"/>
    <mergeCell ref="F58:J58"/>
    <mergeCell ref="A3:B3"/>
    <mergeCell ref="F113:J113"/>
    <mergeCell ref="F112:J112"/>
    <mergeCell ref="G52:J52"/>
    <mergeCell ref="G141:J141"/>
    <mergeCell ref="G144:J144"/>
    <mergeCell ref="G131:J131"/>
    <mergeCell ref="G135:J135"/>
  </mergeCells>
  <printOptions gridLines="1" horizontalCentered="1" verticalCentered="1"/>
  <pageMargins left="0.02" right="0.02" top="0.5" bottom="1" header="0.3" footer="0.3"/>
  <pageSetup fitToHeight="0" fitToWidth="1" horizontalDpi="600" verticalDpi="600" orientation="portrait" scale="98" r:id="rId1"/>
  <headerFooter scaleWithDoc="0" alignWithMargins="0">
    <oddHeader xml:space="preserve">&amp;C&amp;"Times New Roman,Bold"&amp;12 &amp;R
 </oddHeader>
    <oddFooter>&amp;L&amp;"Times New Roman,Regular"&amp;8&amp;F&amp;C&amp;"Times New Roman,Regular"&amp;P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dc:creator>
  <cp:keywords/>
  <dc:description/>
  <cp:lastModifiedBy> </cp:lastModifiedBy>
  <cp:lastPrinted>2017-07-25T15:31:57Z</cp:lastPrinted>
  <dcterms:created xsi:type="dcterms:W3CDTF">1998-05-08T16:20:26Z</dcterms:created>
  <dcterms:modified xsi:type="dcterms:W3CDTF">2017-07-25T15:32:06Z</dcterms:modified>
  <cp:category/>
  <cp:version/>
  <cp:contentType/>
  <cp:contentStatus/>
</cp:coreProperties>
</file>