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5521" windowWidth="22530" windowHeight="15495" activeTab="1"/>
  </bookViews>
  <sheets>
    <sheet name="Summary level Budget 6.16.2016" sheetId="1" r:id="rId1"/>
    <sheet name="FY16 Rev2 6.16.2016" sheetId="2" r:id="rId2"/>
  </sheets>
  <definedNames>
    <definedName name="_xlfn.CEILING.MATH" hidden="1">#NAME?</definedName>
    <definedName name="exp">#REF!</definedName>
    <definedName name="EXPENSES">#REF!</definedName>
    <definedName name="FEES">#REF!</definedName>
    <definedName name="FUNDS">#REF!</definedName>
    <definedName name="_xlnm.Print_Area" localSheetId="1">'FY16 Rev2 6.16.2016'!$A$1:$D$199</definedName>
    <definedName name="_xlnm.Print_Area" localSheetId="0">'Summary level Budget 6.16.2016'!$A$1:$F$44</definedName>
    <definedName name="_xlnm.Print_Titles" localSheetId="1">'FY16 Rev2 6.16.2016'!$3:$3</definedName>
  </definedNames>
  <calcPr fullCalcOnLoad="1"/>
</workbook>
</file>

<file path=xl/sharedStrings.xml><?xml version="1.0" encoding="utf-8"?>
<sst xmlns="http://schemas.openxmlformats.org/spreadsheetml/2006/main" count="302" uniqueCount="240">
  <si>
    <t>Restricted</t>
  </si>
  <si>
    <t>Auditor (Annual)</t>
  </si>
  <si>
    <t>Electricity &amp; Water</t>
  </si>
  <si>
    <t>b.  Total District Revenue</t>
  </si>
  <si>
    <t>Per Audit Results</t>
  </si>
  <si>
    <t>Postage / Freight / Shipping</t>
  </si>
  <si>
    <t>Workers Compensation Insurance</t>
  </si>
  <si>
    <t>TML</t>
  </si>
  <si>
    <t>Subscriptions / Publications</t>
  </si>
  <si>
    <t>Conservation Credits</t>
  </si>
  <si>
    <t>II.  EXPENDITURES</t>
  </si>
  <si>
    <t>TOTAL PROJECTED INCOME</t>
  </si>
  <si>
    <t>Texas Workforce Commission Taxes</t>
  </si>
  <si>
    <t>Directors' Fees of Office</t>
  </si>
  <si>
    <t>excludes non-cash disbursements</t>
  </si>
  <si>
    <t xml:space="preserve">a.  Total District Expenditures </t>
  </si>
  <si>
    <t>d.  Total Revenue &amp; Cash Funds (excluding Limited Use Funds)</t>
  </si>
  <si>
    <t>(d + e)</t>
  </si>
  <si>
    <t>(d - a)</t>
  </si>
  <si>
    <t xml:space="preserve">c.  Current Net Gain / (Loss)                                           </t>
  </si>
  <si>
    <t>revenue - expenses</t>
  </si>
  <si>
    <t>Employee Pension Plan Contribution</t>
  </si>
  <si>
    <t xml:space="preserve">f.  Total Revenue &amp; Cash Funds (w/ Contingency &amp; excluding Limited Use Funds) </t>
  </si>
  <si>
    <t>Non-Capital</t>
  </si>
  <si>
    <t>projected income + available cash funds</t>
  </si>
  <si>
    <t>current projected income</t>
  </si>
  <si>
    <t>III.  BANK ACCOUNTS</t>
  </si>
  <si>
    <t xml:space="preserve">        Available Funds</t>
  </si>
  <si>
    <t>TOTAL EXPENSES</t>
  </si>
  <si>
    <t>Education and Outreach Team</t>
  </si>
  <si>
    <t>IV.   NON-CASH DISBURSEMENTS</t>
  </si>
  <si>
    <t>V.   PROJECTED POSITION</t>
  </si>
  <si>
    <t>Total Team Expenditures</t>
  </si>
  <si>
    <t>g.  Projected Cash Position w/o Contingency Fund</t>
  </si>
  <si>
    <t>h.  Projected Cash Position w/ Contingency Fund</t>
  </si>
  <si>
    <t>GMA Joint Planning</t>
  </si>
  <si>
    <t>(f - a)  OR  (g + e)</t>
  </si>
  <si>
    <t>Regulatory Compliance Team</t>
  </si>
  <si>
    <t>Goal-based Incentive Compensation</t>
  </si>
  <si>
    <t xml:space="preserve">      Limited Use Funds</t>
  </si>
  <si>
    <t>Bickerstaff</t>
  </si>
  <si>
    <t>Information Technology Monthly Maintenance</t>
  </si>
  <si>
    <t>Board Meetings and Staff Meetings</t>
  </si>
  <si>
    <t xml:space="preserve">       Postage Meter Lease</t>
  </si>
  <si>
    <t xml:space="preserve">       Copier Lease and Maintenance</t>
  </si>
  <si>
    <t>Special Projects and Investigations</t>
  </si>
  <si>
    <t>Well Sampling and Services</t>
  </si>
  <si>
    <t>Equipment and Supplies</t>
  </si>
  <si>
    <t>Administrative Fees</t>
  </si>
  <si>
    <t>Telecommunications Services</t>
  </si>
  <si>
    <t xml:space="preserve">The Standard </t>
  </si>
  <si>
    <t>Printing / Copying / Photo Processing</t>
  </si>
  <si>
    <t>Organizational / Staff Professional Dues</t>
  </si>
  <si>
    <r>
      <t xml:space="preserve">Retirement Plan </t>
    </r>
    <r>
      <rPr>
        <sz val="10"/>
        <rFont val="Times New Roman"/>
        <family val="1"/>
      </rPr>
      <t>(Third Party Administration)</t>
    </r>
  </si>
  <si>
    <t>Legal - General Services</t>
  </si>
  <si>
    <t xml:space="preserve">     Total Other Fees</t>
  </si>
  <si>
    <t xml:space="preserve">     Total Other Income</t>
  </si>
  <si>
    <t xml:space="preserve">       Fleet Maintenance / Repair</t>
  </si>
  <si>
    <t>Leases:</t>
  </si>
  <si>
    <t>Directors Conferences / Travel</t>
  </si>
  <si>
    <t>A.</t>
  </si>
  <si>
    <t>Office Supplies / Canteen</t>
  </si>
  <si>
    <t xml:space="preserve">A.  </t>
  </si>
  <si>
    <t xml:space="preserve">Permit Application and Development </t>
  </si>
  <si>
    <t>Other Fees:</t>
  </si>
  <si>
    <t>B.</t>
  </si>
  <si>
    <t>Other Income:</t>
  </si>
  <si>
    <t>C.</t>
  </si>
  <si>
    <t>Salaries and Wages</t>
  </si>
  <si>
    <t>Operational Expenses</t>
  </si>
  <si>
    <t>Employment Taxes, Insurance and Benefits</t>
  </si>
  <si>
    <t>D.</t>
  </si>
  <si>
    <t>Professional Services</t>
  </si>
  <si>
    <t>E.</t>
  </si>
  <si>
    <t>Team Expenditures</t>
  </si>
  <si>
    <t xml:space="preserve">Publications </t>
  </si>
  <si>
    <t>Outreach</t>
  </si>
  <si>
    <t>General Support</t>
  </si>
  <si>
    <t>TexPool General</t>
  </si>
  <si>
    <t>TexPool - Reserve Account</t>
  </si>
  <si>
    <t>TexPool - Contingency Account</t>
  </si>
  <si>
    <t>Depreciation Expense</t>
  </si>
  <si>
    <t>Accrued Benefits Payable (Earned Vacation)</t>
  </si>
  <si>
    <t>Group Health Insurance (Employee only)</t>
  </si>
  <si>
    <t>current premiums paid by District are 44458 (reduced in march from 52318) and are forecast to increase by at least 10% nationally</t>
  </si>
  <si>
    <t>F.</t>
  </si>
  <si>
    <t xml:space="preserve">     Total Operational Expenses</t>
  </si>
  <si>
    <t xml:space="preserve">     Salary &amp; Wages</t>
  </si>
  <si>
    <t xml:space="preserve">     Total Salaries, Wages and Compensation</t>
  </si>
  <si>
    <t xml:space="preserve">     Total Employment Taxes, Insurance and Benefits</t>
  </si>
  <si>
    <t xml:space="preserve">     Total Professional Services</t>
  </si>
  <si>
    <t xml:space="preserve">     Total Education and Outreach Team </t>
  </si>
  <si>
    <t xml:space="preserve">     Total Regulatory Compliance Team </t>
  </si>
  <si>
    <t xml:space="preserve">     Total Grant Expenses</t>
  </si>
  <si>
    <t xml:space="preserve">     Total Available Funds (Excludes Limited Use Funds)</t>
  </si>
  <si>
    <t xml:space="preserve">     Total Limited Use Funds</t>
  </si>
  <si>
    <t xml:space="preserve">     Total Non-Cash Disbursements</t>
  </si>
  <si>
    <t>Interest Income</t>
  </si>
  <si>
    <t>Senior Staff Discretionary Funds</t>
  </si>
  <si>
    <t>Salary and Wages Cost of Living Increases</t>
  </si>
  <si>
    <t>Advertising and Notices</t>
  </si>
  <si>
    <t>Annual Permit Fees</t>
  </si>
  <si>
    <t>Computer Software Maintenance/Upgrades/Acquisitions</t>
  </si>
  <si>
    <t>General Management Team &amp; Administrative Team</t>
  </si>
  <si>
    <t xml:space="preserve">         Total Actual Authorized Pumpage</t>
  </si>
  <si>
    <t xml:space="preserve"> Water Transport Fees ( $0.31/1,000 gallons )</t>
  </si>
  <si>
    <t>Known Potential / Pending Permit Increases (@ 17¢ per 1,000 gallons)</t>
  </si>
  <si>
    <t>Total Projected Permitting Revenue</t>
  </si>
  <si>
    <t>Growth @1% based on Total Actual Authorized Pumpage (@ 17¢ per 1,000 gallons)</t>
  </si>
  <si>
    <t>Actual Authorized Pumpage Revenue (@ 46¢ per 1,000 gallons)</t>
  </si>
  <si>
    <r>
      <t>Actual Authorized Pumpage Revenue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>(@ 17¢ per 1,000 gallons)</t>
    </r>
  </si>
  <si>
    <t xml:space="preserve">Payroll Taxes </t>
  </si>
  <si>
    <t>Conferences and Seminars</t>
  </si>
  <si>
    <t>Growth @1% based on Total Actual Authorized Pumpage (@ 46¢ per 1,000 gallons)</t>
  </si>
  <si>
    <t>Contracted Support</t>
  </si>
  <si>
    <t xml:space="preserve">QB/Journyx </t>
  </si>
  <si>
    <t>Transfers Into and Out of Restricted Funds</t>
  </si>
  <si>
    <t>Interns</t>
  </si>
  <si>
    <t>Salary and Wage Increases</t>
  </si>
  <si>
    <t>GE Capital / Dahill / CIT</t>
  </si>
  <si>
    <t>I.</t>
  </si>
  <si>
    <t xml:space="preserve">Projected Permitted Pumpage Volume </t>
  </si>
  <si>
    <t>Category %</t>
  </si>
  <si>
    <t>Total</t>
  </si>
  <si>
    <t>Total Projected Income:</t>
  </si>
  <si>
    <t>COA Assessment</t>
  </si>
  <si>
    <t>Transport Fee</t>
  </si>
  <si>
    <t>Other Fees</t>
  </si>
  <si>
    <t>Transfers into Current Income from Limited use Funds</t>
  </si>
  <si>
    <t>Other Income</t>
  </si>
  <si>
    <t>II.</t>
  </si>
  <si>
    <t>Salaries, Wages and Compensation</t>
  </si>
  <si>
    <t>E</t>
  </si>
  <si>
    <t>F</t>
  </si>
  <si>
    <t>Team Expenditures (net of staff labor)</t>
  </si>
  <si>
    <t xml:space="preserve">     General Management and Administration Teams</t>
  </si>
  <si>
    <t xml:space="preserve">     Education and Community Outreach Team</t>
  </si>
  <si>
    <t xml:space="preserve">     Aquifer Science Team</t>
  </si>
  <si>
    <t xml:space="preserve">     Regulatory Compliance Team</t>
  </si>
  <si>
    <t>III.</t>
  </si>
  <si>
    <t>PROJECTED POSITION</t>
  </si>
  <si>
    <t xml:space="preserve">Current Year Operations </t>
  </si>
  <si>
    <t>Total Projected Expenditures</t>
  </si>
  <si>
    <t>Total Projected Revenues</t>
  </si>
  <si>
    <t xml:space="preserve">     Current Net Gain/Loss</t>
  </si>
  <si>
    <t>TexPool Contingency</t>
  </si>
  <si>
    <t>TexPool Reserve</t>
  </si>
  <si>
    <t>General R &amp; M</t>
  </si>
  <si>
    <t>Professional Development</t>
  </si>
  <si>
    <t>External Meetings and Sponsorships</t>
  </si>
  <si>
    <t>MetLife</t>
  </si>
  <si>
    <t>Unum</t>
  </si>
  <si>
    <r>
      <t>Group Health Insurance</t>
    </r>
    <r>
      <rPr>
        <sz val="10"/>
        <rFont val="Times New Roman"/>
        <family val="1"/>
      </rPr>
      <t xml:space="preserve"> (Dependent Coverage)</t>
    </r>
  </si>
  <si>
    <r>
      <t>Dental Insurance</t>
    </r>
    <r>
      <rPr>
        <sz val="10"/>
        <rFont val="Times New Roman"/>
        <family val="1"/>
      </rPr>
      <t xml:space="preserve"> (Employee &amp; Dependent Coverage)</t>
    </r>
  </si>
  <si>
    <r>
      <t xml:space="preserve">Life Insurance </t>
    </r>
    <r>
      <rPr>
        <sz val="10"/>
        <rFont val="Times New Roman"/>
        <family val="1"/>
      </rPr>
      <t>(Employee Coverage)</t>
    </r>
  </si>
  <si>
    <r>
      <t>Vision Insurance</t>
    </r>
    <r>
      <rPr>
        <sz val="10"/>
        <rFont val="Times New Roman"/>
        <family val="1"/>
      </rPr>
      <t xml:space="preserve"> (Employee Coverage)</t>
    </r>
  </si>
  <si>
    <t>Phone, Internet, Telemetry, Smartphone</t>
  </si>
  <si>
    <r>
      <t xml:space="preserve">Insurance  </t>
    </r>
    <r>
      <rPr>
        <sz val="10"/>
        <rFont val="Times New Roman"/>
        <family val="1"/>
      </rPr>
      <t>(Auto, Liability, Property, E&amp;O, Public Bonds)</t>
    </r>
  </si>
  <si>
    <t>Salary Merit Adjustments</t>
  </si>
  <si>
    <t xml:space="preserve">United and SISlink </t>
  </si>
  <si>
    <t>Vehicles</t>
  </si>
  <si>
    <t>Aquifer Science Team</t>
  </si>
  <si>
    <t xml:space="preserve">     Total  Aquifer Science Team </t>
  </si>
  <si>
    <t>Transfers out of Current Income into Limited use Funds</t>
  </si>
  <si>
    <t>Barton Springs/Edwards Aquifer Conservation District</t>
  </si>
  <si>
    <t xml:space="preserve"> Revenue Deduction</t>
  </si>
  <si>
    <t>9000 Annual Legislative Cap</t>
  </si>
  <si>
    <t>Office Furniture</t>
  </si>
  <si>
    <t>Known Potential / Pending Permit Increases (@ 8¢ per 1,000 gallons)</t>
  </si>
  <si>
    <t xml:space="preserve">     Total General Management &amp; Administrative Team </t>
  </si>
  <si>
    <t>Election - including Legal</t>
  </si>
  <si>
    <t>Hydrogeologic Characterization</t>
  </si>
  <si>
    <t>Water Chemistry Studies</t>
  </si>
  <si>
    <t>HCP-Completion Project</t>
  </si>
  <si>
    <t>Computer Hardware /  Supplies / AV Equipment</t>
  </si>
  <si>
    <t>Website and Database</t>
  </si>
  <si>
    <t>BB&amp;T (Checking / Payroll)</t>
  </si>
  <si>
    <t>e.  Contingency Fund</t>
  </si>
  <si>
    <t>G.</t>
  </si>
  <si>
    <t>Capital Expenses</t>
  </si>
  <si>
    <t xml:space="preserve">     Total Capital Expenses</t>
  </si>
  <si>
    <t>Legal- Redistricting for Annexation</t>
  </si>
  <si>
    <t>Grant Income:</t>
  </si>
  <si>
    <t xml:space="preserve">     Total Grant Income</t>
  </si>
  <si>
    <t>`</t>
  </si>
  <si>
    <t>Temporary Permits  (@ 17¢ per 1,000 gallons)</t>
  </si>
  <si>
    <t>Grant Expenses and Special Project Expenses</t>
  </si>
  <si>
    <t>Grants:</t>
  </si>
  <si>
    <t>Special Projects:</t>
  </si>
  <si>
    <t xml:space="preserve">     Total Special Projects Expenses</t>
  </si>
  <si>
    <t>Total Grant Expenses and Special Projects Expenses</t>
  </si>
  <si>
    <t>Regional Facilities Planning Grant / TWDB</t>
  </si>
  <si>
    <t>Accounting System Operation and Maintenance</t>
  </si>
  <si>
    <t xml:space="preserve">       Facilities Repair &amp; Maintenance</t>
  </si>
  <si>
    <t>Quarterly Lease</t>
  </si>
  <si>
    <t>Upgrades, and Repair and Maintenance</t>
  </si>
  <si>
    <t xml:space="preserve">       Office Complex Maintenance / Offices / Lawn </t>
  </si>
  <si>
    <t>GALLONS</t>
  </si>
  <si>
    <t>COLA</t>
  </si>
  <si>
    <t>PROJECTED REVENUES FOR FISCAL YEAR 2016</t>
  </si>
  <si>
    <t>Grant Income</t>
  </si>
  <si>
    <t>PROJECTED EXPENDITURES FOR FISCAL YEAR 2016</t>
  </si>
  <si>
    <t>Grants and Special Projects Expenditures</t>
  </si>
  <si>
    <t>G</t>
  </si>
  <si>
    <t>COA Contribution (Water Use Fee Assessment)</t>
  </si>
  <si>
    <t>Water Use and Production Fees:</t>
  </si>
  <si>
    <t xml:space="preserve">     Total Water Use Fees and Production Fees</t>
  </si>
  <si>
    <t>LIMITED USE FUNDS  - RESTRICTED</t>
  </si>
  <si>
    <t>25% of United premium                 District-paid</t>
  </si>
  <si>
    <t xml:space="preserve">     Multi-port Well Project for RegFacPlanGrant</t>
  </si>
  <si>
    <t xml:space="preserve">    Consultant </t>
  </si>
  <si>
    <t>Monitor Well, Equipment and Supplies</t>
  </si>
  <si>
    <t>COA Cap</t>
  </si>
  <si>
    <t>1500 x 11</t>
  </si>
  <si>
    <t xml:space="preserve">       Remodeling Projects</t>
  </si>
  <si>
    <t>Transferred from GM team architecture money for library remodel.</t>
  </si>
  <si>
    <t>Carollo Engineers 265000 total - 25000 next year</t>
  </si>
  <si>
    <t>5.6.16 Spain intern coming</t>
  </si>
  <si>
    <t>5000 being repurposed per VE</t>
  </si>
  <si>
    <t xml:space="preserve">Move 5000 architect to office remodel.  </t>
  </si>
  <si>
    <t>General Account Funds for Core Budget</t>
  </si>
  <si>
    <t xml:space="preserve">I.  INCOME          </t>
  </si>
  <si>
    <t>Need a new server.  Available balance is 3800.</t>
  </si>
  <si>
    <t xml:space="preserve">Current used balance is 8500.  </t>
  </si>
  <si>
    <t>$ 3500 necessary vine removal</t>
  </si>
  <si>
    <t>First year special rate</t>
  </si>
  <si>
    <t>Initially 15 Hicks, 15k Mgmt consultant</t>
  </si>
  <si>
    <t>Annexation - Joint Funded Trinity Aquifer Characterization</t>
  </si>
  <si>
    <t>18,000 from Rider 25 above</t>
  </si>
  <si>
    <t>3.1.2016 necessary fence repair</t>
  </si>
  <si>
    <t xml:space="preserve">Rate changed from .1% to 1.9% (9 per employee per year to $171).  </t>
  </si>
  <si>
    <t xml:space="preserve">1845 amicus brief,  Sledge rules review </t>
  </si>
  <si>
    <t>As of 5.20.2016</t>
  </si>
  <si>
    <t xml:space="preserve"> Fiscal Year 2016 Budget Revision 2</t>
  </si>
  <si>
    <t>Revision 2                         Approved 6.16.16</t>
  </si>
  <si>
    <r>
      <t xml:space="preserve">Budgeted Permitted Pumpage  (Gallons)   </t>
    </r>
    <r>
      <rPr>
        <b/>
        <sz val="10"/>
        <rFont val="Times New Roman"/>
        <family val="1"/>
      </rPr>
      <t>was 3,259,008,423</t>
    </r>
  </si>
  <si>
    <t>Performance Bonuses</t>
  </si>
  <si>
    <t>Legislative Support</t>
  </si>
  <si>
    <t>REVISION 2</t>
  </si>
  <si>
    <t>Projected Production Fee Revenue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</si>
</sst>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&quot;$&quot;#,##0.0_);\(&quot;$&quot;#,##0.0\)"/>
    <numFmt numFmtId="169" formatCode="0.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&quot;$&quot;#,##0.0_);[Red]\(&quot;$&quot;#,##0.0\)"/>
    <numFmt numFmtId="176" formatCode="mmmm\ d\,\ yyyy"/>
    <numFmt numFmtId="177" formatCode="#,##0.000"/>
    <numFmt numFmtId="178" formatCode="#,##0.0000"/>
    <numFmt numFmtId="179" formatCode="&quot;$&quot;#,##0"/>
    <numFmt numFmtId="180" formatCode="&quot;$&quot;#,##0.00"/>
    <numFmt numFmtId="181" formatCode="&quot;$&quot;#,##0.0"/>
    <numFmt numFmtId="182" formatCode="#,##0;[Red]#,##0"/>
    <numFmt numFmtId="183" formatCode="&quot;$&quot;#,##0.00;[Red]&quot;$&quot;#,##0.00"/>
    <numFmt numFmtId="184" formatCode="&quot;$&quot;#,##0;[Red]&quot;$&quot;#,##0"/>
    <numFmt numFmtId="185" formatCode="#,##0.00;[Red]#,##0.00"/>
    <numFmt numFmtId="186" formatCode="00000"/>
    <numFmt numFmtId="187" formatCode="#,##0.0_);\(#,##0.0\)"/>
    <numFmt numFmtId="188" formatCode="_(&quot;$&quot;* #,##0.0000_);_(&quot;$&quot;* \(#,##0.0000\);_(&quot;$&quot;* &quot;-&quot;????_);_(@_)"/>
    <numFmt numFmtId="189" formatCode="_(&quot;$&quot;* #,##0.000_);_(&quot;$&quot;* \(#,##0.000\);_(&quot;$&quot;* &quot;-&quot;???_);_(@_)"/>
    <numFmt numFmtId="190" formatCode="mmmm\-yy"/>
    <numFmt numFmtId="191" formatCode="mm/dd/yy"/>
    <numFmt numFmtId="192" formatCode="&quot;$&quot;#,##0.0000"/>
    <numFmt numFmtId="193" formatCode="0.00_);\(0.00\)"/>
    <numFmt numFmtId="194" formatCode="0_);\(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_);[Red]\(0\)"/>
    <numFmt numFmtId="200" formatCode="&quot;$&quot;#,##0.000"/>
    <numFmt numFmtId="201" formatCode="0.00_);[Red]\(0.00\)"/>
    <numFmt numFmtId="202" formatCode="[$-409]dddd\,\ mmmm\ dd\,\ yyyy"/>
    <numFmt numFmtId="203" formatCode="[$-409]mmmm\ d\,\ yyyy;@"/>
  </numFmts>
  <fonts count="6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name val="Geneva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Geneva"/>
      <family val="0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Geneva"/>
      <family val="0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4" fontId="10" fillId="0" borderId="0" xfId="42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44" fontId="10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4" fontId="12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vertical="center"/>
      <protection locked="0"/>
    </xf>
    <xf numFmtId="0" fontId="59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 horizontal="left" vertical="center"/>
      <protection locked="0"/>
    </xf>
    <xf numFmtId="0" fontId="60" fillId="0" borderId="0" xfId="0" applyFont="1" applyFill="1" applyBorder="1" applyAlignment="1" applyProtection="1">
      <alignment horizontal="left" vertical="center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Fill="1" applyBorder="1" applyAlignment="1" applyProtection="1">
      <alignment vertical="center" wrapText="1"/>
      <protection locked="0"/>
    </xf>
    <xf numFmtId="169" fontId="59" fillId="0" borderId="0" xfId="0" applyNumberFormat="1" applyFont="1" applyFill="1" applyBorder="1" applyAlignment="1" applyProtection="1">
      <alignment horizontal="center" vertical="center"/>
      <protection locked="0"/>
    </xf>
    <xf numFmtId="44" fontId="5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79" fontId="58" fillId="0" borderId="0" xfId="0" applyNumberFormat="1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vertical="center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 quotePrefix="1">
      <alignment horizontal="left" vertical="center"/>
      <protection locked="0"/>
    </xf>
    <xf numFmtId="0" fontId="62" fillId="0" borderId="0" xfId="0" applyFont="1" applyAlignment="1">
      <alignment/>
    </xf>
    <xf numFmtId="179" fontId="62" fillId="0" borderId="0" xfId="0" applyNumberFormat="1" applyFont="1" applyAlignment="1">
      <alignment/>
    </xf>
    <xf numFmtId="0" fontId="61" fillId="0" borderId="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/>
    </xf>
    <xf numFmtId="179" fontId="59" fillId="0" borderId="0" xfId="0" applyNumberFormat="1" applyFont="1" applyBorder="1" applyAlignment="1">
      <alignment/>
    </xf>
    <xf numFmtId="10" fontId="61" fillId="0" borderId="0" xfId="0" applyNumberFormat="1" applyFont="1" applyBorder="1" applyAlignment="1">
      <alignment/>
    </xf>
    <xf numFmtId="3" fontId="61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79" fontId="6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0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3" fontId="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1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6" fontId="6" fillId="0" borderId="15" xfId="44" applyNumberFormat="1" applyFont="1" applyBorder="1" applyAlignment="1">
      <alignment/>
    </xf>
    <xf numFmtId="0" fontId="6" fillId="0" borderId="0" xfId="0" applyFont="1" applyAlignment="1">
      <alignment/>
    </xf>
    <xf numFmtId="179" fontId="4" fillId="0" borderId="0" xfId="0" applyNumberFormat="1" applyFont="1" applyBorder="1" applyAlignment="1">
      <alignment/>
    </xf>
    <xf numFmtId="179" fontId="6" fillId="0" borderId="0" xfId="0" applyNumberFormat="1" applyFont="1" applyAlignment="1">
      <alignment horizontal="right"/>
    </xf>
    <xf numFmtId="179" fontId="0" fillId="0" borderId="0" xfId="0" applyNumberFormat="1" applyFont="1" applyAlignment="1">
      <alignment/>
    </xf>
    <xf numFmtId="44" fontId="63" fillId="0" borderId="0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5" fontId="10" fillId="0" borderId="0" xfId="0" applyNumberFormat="1" applyFont="1" applyFill="1" applyBorder="1" applyAlignment="1" applyProtection="1">
      <alignment vertical="center"/>
      <protection locked="0"/>
    </xf>
    <xf numFmtId="5" fontId="13" fillId="0" borderId="0" xfId="0" applyNumberFormat="1" applyFont="1" applyFill="1" applyBorder="1" applyAlignment="1" applyProtection="1">
      <alignment vertical="center"/>
      <protection locked="0"/>
    </xf>
    <xf numFmtId="37" fontId="10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0" fillId="0" borderId="15" xfId="0" applyFont="1" applyFill="1" applyBorder="1" applyAlignment="1" applyProtection="1">
      <alignment horizontal="left" vertical="center" wrapText="1"/>
      <protection locked="0"/>
    </xf>
    <xf numFmtId="169" fontId="11" fillId="0" borderId="16" xfId="0" applyNumberFormat="1" applyFont="1" applyFill="1" applyBorder="1" applyAlignment="1" applyProtection="1">
      <alignment horizontal="left" vertical="center"/>
      <protection locked="0"/>
    </xf>
    <xf numFmtId="169" fontId="11" fillId="0" borderId="17" xfId="0" applyNumberFormat="1" applyFont="1" applyFill="1" applyBorder="1" applyAlignment="1" applyProtection="1">
      <alignment horizontal="right" vertical="center"/>
      <protection locked="0"/>
    </xf>
    <xf numFmtId="169" fontId="4" fillId="0" borderId="17" xfId="0" applyNumberFormat="1" applyFont="1" applyFill="1" applyBorder="1" applyAlignment="1" applyProtection="1">
      <alignment horizontal="center" vertical="center"/>
      <protection locked="0"/>
    </xf>
    <xf numFmtId="169" fontId="11" fillId="0" borderId="17" xfId="0" applyNumberFormat="1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 applyProtection="1">
      <alignment horizontal="right" vertical="center"/>
      <protection locked="0"/>
    </xf>
    <xf numFmtId="169" fontId="4" fillId="0" borderId="17" xfId="0" applyNumberFormat="1" applyFont="1" applyFill="1" applyBorder="1" applyAlignment="1" applyProtection="1">
      <alignment horizontal="left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169" fontId="4" fillId="0" borderId="17" xfId="0" applyNumberFormat="1" applyFont="1" applyFill="1" applyBorder="1" applyAlignment="1" applyProtection="1">
      <alignment vertical="center"/>
      <protection locked="0"/>
    </xf>
    <xf numFmtId="44" fontId="63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4" fontId="16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37" fontId="9" fillId="0" borderId="17" xfId="0" applyNumberFormat="1" applyFont="1" applyFill="1" applyBorder="1" applyAlignment="1" applyProtection="1">
      <alignment vertical="center"/>
      <protection locked="0"/>
    </xf>
    <xf numFmtId="37" fontId="17" fillId="0" borderId="17" xfId="0" applyNumberFormat="1" applyFont="1" applyFill="1" applyBorder="1" applyAlignment="1" applyProtection="1">
      <alignment vertical="center"/>
      <protection locked="0"/>
    </xf>
    <xf numFmtId="37" fontId="63" fillId="0" borderId="17" xfId="0" applyNumberFormat="1" applyFont="1" applyFill="1" applyBorder="1" applyAlignment="1" applyProtection="1">
      <alignment vertical="center"/>
      <protection locked="0"/>
    </xf>
    <xf numFmtId="37" fontId="16" fillId="0" borderId="17" xfId="0" applyNumberFormat="1" applyFont="1" applyFill="1" applyBorder="1" applyAlignment="1" applyProtection="1">
      <alignment vertical="center"/>
      <protection locked="0"/>
    </xf>
    <xf numFmtId="5" fontId="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44" fontId="6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37" fontId="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63" fillId="0" borderId="17" xfId="0" applyFont="1" applyFill="1" applyBorder="1" applyAlignment="1" applyProtection="1">
      <alignment vertical="center"/>
      <protection locked="0"/>
    </xf>
    <xf numFmtId="44" fontId="6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4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63" fillId="0" borderId="17" xfId="0" applyNumberFormat="1" applyFont="1" applyFill="1" applyBorder="1" applyAlignment="1" applyProtection="1" quotePrefix="1">
      <alignment horizontal="center" vertical="center" wrapText="1" shrinkToFit="1"/>
      <protection locked="0"/>
    </xf>
    <xf numFmtId="44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44" fontId="1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9" fillId="0" borderId="17" xfId="42" applyFont="1" applyFill="1" applyBorder="1" applyAlignment="1" applyProtection="1">
      <alignment horizontal="center" vertical="center" wrapText="1" shrinkToFit="1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9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10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79" fontId="9" fillId="0" borderId="17" xfId="0" applyNumberFormat="1" applyFont="1" applyFill="1" applyBorder="1" applyAlignment="1" applyProtection="1">
      <alignment horizontal="center" vertical="center"/>
      <protection locked="0"/>
    </xf>
    <xf numFmtId="44" fontId="9" fillId="0" borderId="17" xfId="0" applyNumberFormat="1" applyFont="1" applyFill="1" applyBorder="1" applyAlignment="1" applyProtection="1">
      <alignment horizontal="left" vertical="center" wrapText="1"/>
      <protection locked="0"/>
    </xf>
    <xf numFmtId="44" fontId="63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5" fontId="11" fillId="0" borderId="20" xfId="0" applyNumberFormat="1" applyFont="1" applyFill="1" applyBorder="1" applyAlignment="1" applyProtection="1">
      <alignment horizontal="right" vertical="center"/>
      <protection locked="0"/>
    </xf>
    <xf numFmtId="3" fontId="10" fillId="0" borderId="21" xfId="0" applyNumberFormat="1" applyFont="1" applyFill="1" applyBorder="1" applyAlignment="1" applyProtection="1">
      <alignment horizontal="right" vertical="center"/>
      <protection locked="0"/>
    </xf>
    <xf numFmtId="179" fontId="11" fillId="0" borderId="20" xfId="0" applyNumberFormat="1" applyFont="1" applyFill="1" applyBorder="1" applyAlignment="1" applyProtection="1">
      <alignment horizontal="right" vertical="center"/>
      <protection locked="0"/>
    </xf>
    <xf numFmtId="179" fontId="10" fillId="0" borderId="20" xfId="0" applyNumberFormat="1" applyFont="1" applyFill="1" applyBorder="1" applyAlignment="1" applyProtection="1">
      <alignment vertical="center"/>
      <protection locked="0"/>
    </xf>
    <xf numFmtId="179" fontId="10" fillId="0" borderId="21" xfId="0" applyNumberFormat="1" applyFont="1" applyFill="1" applyBorder="1" applyAlignment="1" applyProtection="1">
      <alignment horizontal="right" vertical="center"/>
      <protection locked="0"/>
    </xf>
    <xf numFmtId="179" fontId="11" fillId="0" borderId="20" xfId="0" applyNumberFormat="1" applyFont="1" applyFill="1" applyBorder="1" applyAlignment="1" applyProtection="1">
      <alignment vertical="center"/>
      <protection locked="0"/>
    </xf>
    <xf numFmtId="179" fontId="10" fillId="0" borderId="21" xfId="0" applyNumberFormat="1" applyFont="1" applyFill="1" applyBorder="1" applyAlignment="1" applyProtection="1" quotePrefix="1">
      <alignment horizontal="right" vertical="center"/>
      <protection locked="0"/>
    </xf>
    <xf numFmtId="179" fontId="10" fillId="0" borderId="20" xfId="0" applyNumberFormat="1" applyFont="1" applyFill="1" applyBorder="1" applyAlignment="1" applyProtection="1" quotePrefix="1">
      <alignment horizontal="right" vertical="center"/>
      <protection locked="0"/>
    </xf>
    <xf numFmtId="179" fontId="11" fillId="0" borderId="20" xfId="0" applyNumberFormat="1" applyFont="1" applyFill="1" applyBorder="1" applyAlignment="1" applyProtection="1" quotePrefix="1">
      <alignment horizontal="right" vertical="center"/>
      <protection locked="0"/>
    </xf>
    <xf numFmtId="179" fontId="10" fillId="0" borderId="20" xfId="42" applyNumberFormat="1" applyFont="1" applyFill="1" applyBorder="1" applyAlignment="1" applyProtection="1">
      <alignment vertical="center"/>
      <protection locked="0"/>
    </xf>
    <xf numFmtId="179" fontId="11" fillId="0" borderId="22" xfId="0" applyNumberFormat="1" applyFont="1" applyFill="1" applyBorder="1" applyAlignment="1" applyProtection="1">
      <alignment vertical="center"/>
      <protection locked="0"/>
    </xf>
    <xf numFmtId="179" fontId="10" fillId="0" borderId="20" xfId="0" applyNumberFormat="1" applyFont="1" applyFill="1" applyBorder="1" applyAlignment="1" applyProtection="1">
      <alignment horizontal="right" vertical="center"/>
      <protection locked="0"/>
    </xf>
    <xf numFmtId="179" fontId="10" fillId="0" borderId="20" xfId="0" applyNumberFormat="1" applyFont="1" applyFill="1" applyBorder="1" applyAlignment="1" applyProtection="1">
      <alignment horizontal="right" vertical="center" wrapText="1"/>
      <protection locked="0"/>
    </xf>
    <xf numFmtId="179" fontId="10" fillId="0" borderId="21" xfId="0" applyNumberFormat="1" applyFont="1" applyFill="1" applyBorder="1" applyAlignment="1" applyProtection="1">
      <alignment vertical="center"/>
      <protection locked="0"/>
    </xf>
    <xf numFmtId="179" fontId="11" fillId="0" borderId="23" xfId="0" applyNumberFormat="1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179" fontId="11" fillId="0" borderId="24" xfId="0" applyNumberFormat="1" applyFont="1" applyFill="1" applyBorder="1" applyAlignment="1" applyProtection="1">
      <alignment vertical="center"/>
      <protection locked="0"/>
    </xf>
    <xf numFmtId="179" fontId="10" fillId="0" borderId="20" xfId="59" applyNumberFormat="1" applyFont="1" applyFill="1" applyBorder="1" applyAlignment="1" applyProtection="1">
      <alignment vertical="center"/>
      <protection locked="0"/>
    </xf>
    <xf numFmtId="5" fontId="11" fillId="0" borderId="20" xfId="0" applyNumberFormat="1" applyFont="1" applyFill="1" applyBorder="1" applyAlignment="1" applyProtection="1">
      <alignment vertical="center"/>
      <protection locked="0"/>
    </xf>
    <xf numFmtId="5" fontId="11" fillId="0" borderId="21" xfId="0" applyNumberFormat="1" applyFont="1" applyFill="1" applyBorder="1" applyAlignment="1" applyProtection="1">
      <alignment vertical="center"/>
      <protection locked="0"/>
    </xf>
    <xf numFmtId="5" fontId="11" fillId="0" borderId="25" xfId="0" applyNumberFormat="1" applyFont="1" applyFill="1" applyBorder="1" applyAlignment="1" applyProtection="1">
      <alignment vertical="center"/>
      <protection locked="0"/>
    </xf>
    <xf numFmtId="179" fontId="11" fillId="0" borderId="26" xfId="0" applyNumberFormat="1" applyFont="1" applyFill="1" applyBorder="1" applyAlignment="1" applyProtection="1">
      <alignment horizontal="right" vertical="center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vertical="center"/>
      <protection locked="0"/>
    </xf>
    <xf numFmtId="5" fontId="10" fillId="0" borderId="20" xfId="0" applyNumberFormat="1" applyFont="1" applyFill="1" applyBorder="1" applyAlignment="1" applyProtection="1">
      <alignment vertical="center"/>
      <protection locked="0"/>
    </xf>
    <xf numFmtId="5" fontId="13" fillId="0" borderId="20" xfId="0" applyNumberFormat="1" applyFont="1" applyFill="1" applyBorder="1" applyAlignment="1" applyProtection="1">
      <alignment vertical="center"/>
      <protection locked="0"/>
    </xf>
    <xf numFmtId="37" fontId="10" fillId="0" borderId="20" xfId="0" applyNumberFormat="1" applyFont="1" applyFill="1" applyBorder="1" applyAlignment="1" applyProtection="1">
      <alignment vertical="center"/>
      <protection locked="0"/>
    </xf>
    <xf numFmtId="37" fontId="11" fillId="2" borderId="14" xfId="0" applyNumberFormat="1" applyFont="1" applyFill="1" applyBorder="1" applyAlignment="1" applyProtection="1">
      <alignment horizontal="center" vertical="center"/>
      <protection locked="0"/>
    </xf>
    <xf numFmtId="3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6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169" fontId="61" fillId="0" borderId="17" xfId="0" applyNumberFormat="1" applyFont="1" applyFill="1" applyBorder="1" applyAlignment="1" applyProtection="1">
      <alignment horizontal="center" vertical="center"/>
      <protection locked="0"/>
    </xf>
    <xf numFmtId="16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17" xfId="0" applyFont="1" applyFill="1" applyBorder="1" applyAlignment="1" applyProtection="1">
      <alignment vertical="center"/>
      <protection locked="0"/>
    </xf>
    <xf numFmtId="2" fontId="4" fillId="0" borderId="17" xfId="0" applyNumberFormat="1" applyFont="1" applyFill="1" applyBorder="1" applyAlignment="1" applyProtection="1">
      <alignment horizontal="left" vertical="center"/>
      <protection locked="0"/>
    </xf>
    <xf numFmtId="169" fontId="4" fillId="0" borderId="19" xfId="0" applyNumberFormat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2" fontId="61" fillId="0" borderId="17" xfId="0" applyNumberFormat="1" applyFont="1" applyFill="1" applyBorder="1" applyAlignment="1" applyProtection="1">
      <alignment horizontal="center" vertical="center"/>
      <protection locked="0"/>
    </xf>
    <xf numFmtId="0" fontId="58" fillId="2" borderId="0" xfId="0" applyFont="1" applyFill="1" applyBorder="1" applyAlignment="1" applyProtection="1">
      <alignment vertical="center"/>
      <protection locked="0"/>
    </xf>
    <xf numFmtId="49" fontId="10" fillId="2" borderId="0" xfId="0" applyNumberFormat="1" applyFont="1" applyFill="1" applyBorder="1" applyAlignment="1" applyProtection="1">
      <alignment horizontal="center" vertical="center"/>
      <protection locked="0"/>
    </xf>
    <xf numFmtId="17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4" fontId="11" fillId="2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14" fillId="2" borderId="13" xfId="0" applyFont="1" applyFill="1" applyBorder="1" applyAlignment="1">
      <alignment horizontal="right" vertical="center"/>
    </xf>
    <xf numFmtId="169" fontId="15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169" fontId="15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H37" sqref="H37"/>
    </sheetView>
  </sheetViews>
  <sheetFormatPr defaultColWidth="9.00390625" defaultRowHeight="15.75" customHeight="1"/>
  <cols>
    <col min="1" max="1" width="2.75390625" style="26" customWidth="1"/>
    <col min="2" max="2" width="3.00390625" style="26" customWidth="1"/>
    <col min="3" max="3" width="46.625" style="26" customWidth="1"/>
    <col min="4" max="4" width="12.625" style="27" customWidth="1"/>
    <col min="5" max="5" width="11.625" style="26" customWidth="1"/>
    <col min="6" max="6" width="14.00390625" style="26" customWidth="1"/>
    <col min="7" max="7" width="9.125" style="26" customWidth="1"/>
    <col min="8" max="8" width="10.75390625" style="26" bestFit="1" customWidth="1"/>
    <col min="9" max="16384" width="9.125" style="26" customWidth="1"/>
  </cols>
  <sheetData>
    <row r="1" ht="24" customHeight="1">
      <c r="C1" s="46"/>
    </row>
    <row r="2" spans="1:6" s="41" customFormat="1" ht="15.75" customHeight="1">
      <c r="A2" s="36" t="s">
        <v>120</v>
      </c>
      <c r="B2" s="37"/>
      <c r="C2" s="38" t="s">
        <v>199</v>
      </c>
      <c r="D2" s="147" t="s">
        <v>238</v>
      </c>
      <c r="E2" s="148"/>
      <c r="F2" s="148"/>
    </row>
    <row r="3" spans="1:6" s="41" customFormat="1" ht="15.75" customHeight="1">
      <c r="A3" s="36"/>
      <c r="B3" s="38"/>
      <c r="C3" s="38" t="s">
        <v>121</v>
      </c>
      <c r="D3" s="39"/>
      <c r="E3" s="40"/>
      <c r="F3" s="38"/>
    </row>
    <row r="4" spans="1:6" s="41" customFormat="1" ht="15.75" customHeight="1" thickBot="1">
      <c r="A4" s="36"/>
      <c r="B4" s="38"/>
      <c r="C4" s="50">
        <v>2989008423</v>
      </c>
      <c r="D4" s="39"/>
      <c r="E4" s="40"/>
      <c r="F4" s="38"/>
    </row>
    <row r="5" spans="1:6" ht="15" customHeight="1" thickBot="1">
      <c r="A5" s="28"/>
      <c r="B5" s="29"/>
      <c r="C5" s="30"/>
      <c r="D5" s="31"/>
      <c r="E5" s="42" t="s">
        <v>122</v>
      </c>
      <c r="F5" s="43" t="s">
        <v>123</v>
      </c>
    </row>
    <row r="6" spans="1:6" ht="9.75" customHeight="1">
      <c r="A6" s="28"/>
      <c r="B6" s="29"/>
      <c r="C6" s="29"/>
      <c r="D6" s="31"/>
      <c r="E6" s="32"/>
      <c r="F6" s="33"/>
    </row>
    <row r="7" spans="1:6" s="41" customFormat="1" ht="15.75" customHeight="1">
      <c r="A7" s="51"/>
      <c r="B7" s="38"/>
      <c r="C7" s="38" t="s">
        <v>124</v>
      </c>
      <c r="D7" s="39"/>
      <c r="E7" s="40"/>
      <c r="F7" s="38"/>
    </row>
    <row r="8" spans="1:6" s="41" customFormat="1" ht="15.75" customHeight="1">
      <c r="A8" s="36"/>
      <c r="B8" s="38" t="s">
        <v>60</v>
      </c>
      <c r="C8" s="37" t="s">
        <v>239</v>
      </c>
      <c r="D8" s="44">
        <v>602800</v>
      </c>
      <c r="E8" s="45">
        <f>SUM(D8/F16)</f>
        <v>0.2864406376963102</v>
      </c>
      <c r="F8" s="46"/>
    </row>
    <row r="9" spans="1:6" s="41" customFormat="1" ht="15.75" customHeight="1">
      <c r="A9" s="36"/>
      <c r="B9" s="38"/>
      <c r="C9" s="37" t="s">
        <v>125</v>
      </c>
      <c r="D9" s="35">
        <v>1000000</v>
      </c>
      <c r="E9" s="45">
        <f>SUM(D9/F16)</f>
        <v>0.4751835396421868</v>
      </c>
      <c r="F9" s="52"/>
    </row>
    <row r="10" spans="1:6" s="41" customFormat="1" ht="15.75" customHeight="1">
      <c r="A10" s="36"/>
      <c r="B10" s="38"/>
      <c r="C10" s="37" t="s">
        <v>126</v>
      </c>
      <c r="D10" s="35">
        <v>124000</v>
      </c>
      <c r="E10" s="45">
        <f>SUM(D10/F16)</f>
        <v>0.05892275891563116</v>
      </c>
      <c r="F10" s="52"/>
    </row>
    <row r="11" spans="1:6" s="41" customFormat="1" ht="15.75" customHeight="1">
      <c r="A11" s="36"/>
      <c r="B11" s="38" t="s">
        <v>65</v>
      </c>
      <c r="C11" s="37" t="s">
        <v>127</v>
      </c>
      <c r="D11" s="44">
        <v>16250</v>
      </c>
      <c r="E11" s="45">
        <f>SUM(D11/F16)</f>
        <v>0.007721732519185535</v>
      </c>
      <c r="F11" s="46"/>
    </row>
    <row r="12" spans="1:6" s="41" customFormat="1" ht="15.75" customHeight="1">
      <c r="A12" s="36"/>
      <c r="B12" s="38" t="s">
        <v>67</v>
      </c>
      <c r="C12" s="37" t="s">
        <v>129</v>
      </c>
      <c r="D12" s="44">
        <v>3200</v>
      </c>
      <c r="E12" s="45">
        <f>SUM(D12/F16)</f>
        <v>0.0015205873268549978</v>
      </c>
      <c r="F12" s="46"/>
    </row>
    <row r="13" spans="1:6" s="41" customFormat="1" ht="15.75" customHeight="1">
      <c r="A13" s="36"/>
      <c r="B13" s="38" t="s">
        <v>71</v>
      </c>
      <c r="C13" s="37" t="s">
        <v>200</v>
      </c>
      <c r="D13" s="44">
        <v>240000</v>
      </c>
      <c r="E13" s="45">
        <f>SUM(D13/F16)</f>
        <v>0.11404404951412483</v>
      </c>
      <c r="F13" s="46"/>
    </row>
    <row r="14" spans="1:6" s="41" customFormat="1" ht="15.75" customHeight="1">
      <c r="A14" s="36"/>
      <c r="B14" s="38" t="s">
        <v>73</v>
      </c>
      <c r="C14" s="37" t="s">
        <v>128</v>
      </c>
      <c r="D14" s="44">
        <v>0</v>
      </c>
      <c r="E14" s="45">
        <f>SUM(D14/F16)</f>
        <v>0</v>
      </c>
      <c r="F14" s="46"/>
    </row>
    <row r="15" spans="1:6" s="41" customFormat="1" ht="15.75" customHeight="1">
      <c r="A15" s="36"/>
      <c r="B15" s="38"/>
      <c r="C15" s="37" t="s">
        <v>163</v>
      </c>
      <c r="D15" s="44">
        <v>118200</v>
      </c>
      <c r="E15" s="45">
        <f>SUM(D15/F16)</f>
        <v>0.05616669438570648</v>
      </c>
      <c r="F15" s="46"/>
    </row>
    <row r="16" spans="1:6" s="41" customFormat="1" ht="15.75" customHeight="1">
      <c r="A16" s="36"/>
      <c r="B16" s="37"/>
      <c r="C16" s="37"/>
      <c r="D16" s="44"/>
      <c r="E16" s="52">
        <f>SUM(E8:E15)</f>
        <v>0.9999999999999999</v>
      </c>
      <c r="F16" s="53">
        <v>2104450</v>
      </c>
    </row>
    <row r="17" spans="1:6" s="34" customFormat="1" ht="15.75" customHeight="1">
      <c r="A17" s="28"/>
      <c r="B17" s="29"/>
      <c r="C17" s="29"/>
      <c r="D17" s="31"/>
      <c r="E17" s="32"/>
      <c r="F17" s="33"/>
    </row>
    <row r="18" spans="1:6" s="41" customFormat="1" ht="15.75" customHeight="1">
      <c r="A18" s="36" t="s">
        <v>130</v>
      </c>
      <c r="B18" s="38"/>
      <c r="C18" s="38" t="s">
        <v>201</v>
      </c>
      <c r="D18" s="44"/>
      <c r="E18" s="45"/>
      <c r="F18" s="46"/>
    </row>
    <row r="19" spans="1:6" s="41" customFormat="1" ht="15.75" customHeight="1">
      <c r="A19" s="36"/>
      <c r="B19" s="38" t="s">
        <v>60</v>
      </c>
      <c r="C19" s="37" t="s">
        <v>69</v>
      </c>
      <c r="D19" s="44">
        <v>228638</v>
      </c>
      <c r="E19" s="45">
        <f>SUM(D19/F31)</f>
        <v>0.10864945418188109</v>
      </c>
      <c r="F19" s="46"/>
    </row>
    <row r="20" spans="1:6" s="41" customFormat="1" ht="15.75" customHeight="1">
      <c r="A20" s="36"/>
      <c r="B20" s="38" t="s">
        <v>65</v>
      </c>
      <c r="C20" s="37" t="s">
        <v>131</v>
      </c>
      <c r="D20" s="44">
        <v>835382</v>
      </c>
      <c r="E20" s="45">
        <f>SUM(D20/F31)</f>
        <v>0.39697599844893755</v>
      </c>
      <c r="F20" s="46"/>
    </row>
    <row r="21" spans="1:6" s="41" customFormat="1" ht="15.75" customHeight="1">
      <c r="A21" s="36"/>
      <c r="B21" s="38" t="s">
        <v>67</v>
      </c>
      <c r="C21" s="37" t="s">
        <v>70</v>
      </c>
      <c r="D21" s="44">
        <v>251699</v>
      </c>
      <c r="E21" s="45">
        <f>SUM(D21/F31)</f>
        <v>0.11960810962362024</v>
      </c>
      <c r="F21" s="46"/>
    </row>
    <row r="22" spans="1:6" s="41" customFormat="1" ht="15.75" customHeight="1">
      <c r="A22" s="36"/>
      <c r="B22" s="38" t="s">
        <v>71</v>
      </c>
      <c r="C22" s="37" t="s">
        <v>72</v>
      </c>
      <c r="D22" s="44">
        <v>164845</v>
      </c>
      <c r="E22" s="45">
        <f>SUM(D22/F31)</f>
        <v>0.07833483180666463</v>
      </c>
      <c r="F22" s="46"/>
    </row>
    <row r="23" spans="1:7" s="41" customFormat="1" ht="15.75" customHeight="1">
      <c r="A23" s="36"/>
      <c r="B23" s="38" t="s">
        <v>132</v>
      </c>
      <c r="C23" s="37" t="s">
        <v>134</v>
      </c>
      <c r="D23" s="51"/>
      <c r="E23" s="51"/>
      <c r="F23" s="44"/>
      <c r="G23" s="40"/>
    </row>
    <row r="24" spans="1:7" s="41" customFormat="1" ht="15.75" customHeight="1">
      <c r="A24" s="36"/>
      <c r="B24" s="38"/>
      <c r="C24" s="37" t="s">
        <v>135</v>
      </c>
      <c r="D24" s="44">
        <v>78550</v>
      </c>
      <c r="E24" s="45">
        <f>SUM(D24/F31)</f>
        <v>0.037327192443892786</v>
      </c>
      <c r="F24" s="46"/>
      <c r="G24" s="58">
        <f>SUM(D24:D27)</f>
        <v>190800</v>
      </c>
    </row>
    <row r="25" spans="1:6" s="41" customFormat="1" ht="15.75" customHeight="1">
      <c r="A25" s="36"/>
      <c r="B25" s="38"/>
      <c r="C25" s="37" t="s">
        <v>136</v>
      </c>
      <c r="D25" s="44">
        <v>27750</v>
      </c>
      <c r="E25" s="45">
        <f>SUM(D25/F31)</f>
        <v>0.013186882117352321</v>
      </c>
      <c r="F25" s="46"/>
    </row>
    <row r="26" spans="1:6" s="41" customFormat="1" ht="15.75" customHeight="1">
      <c r="A26" s="36"/>
      <c r="B26" s="38"/>
      <c r="C26" s="37" t="s">
        <v>137</v>
      </c>
      <c r="D26" s="44">
        <v>53000</v>
      </c>
      <c r="E26" s="45">
        <f>SUM(D26/F31)</f>
        <v>0.025185756836744976</v>
      </c>
      <c r="F26" s="46"/>
    </row>
    <row r="27" spans="1:6" s="41" customFormat="1" ht="15.75" customHeight="1">
      <c r="A27" s="36"/>
      <c r="B27" s="38"/>
      <c r="C27" s="37" t="s">
        <v>138</v>
      </c>
      <c r="D27" s="39">
        <v>31500</v>
      </c>
      <c r="E27" s="40">
        <f>SUM(D27/F31)</f>
        <v>0.014968893214291824</v>
      </c>
      <c r="F27" s="46"/>
    </row>
    <row r="28" spans="1:6" s="41" customFormat="1" ht="15.75" customHeight="1">
      <c r="A28" s="36"/>
      <c r="B28" s="38" t="s">
        <v>133</v>
      </c>
      <c r="C28" s="37" t="s">
        <v>202</v>
      </c>
      <c r="D28" s="39">
        <v>433000</v>
      </c>
      <c r="E28" s="40">
        <f>SUM(D28/F31)</f>
        <v>0.2057628813266146</v>
      </c>
      <c r="F28" s="46"/>
    </row>
    <row r="29" spans="1:6" s="41" customFormat="1" ht="15.75" customHeight="1">
      <c r="A29" s="36"/>
      <c r="B29" s="38" t="s">
        <v>203</v>
      </c>
      <c r="C29" s="37" t="s">
        <v>179</v>
      </c>
      <c r="D29" s="39">
        <v>0</v>
      </c>
      <c r="E29" s="40">
        <f>SUM(D29/F31)</f>
        <v>0</v>
      </c>
      <c r="F29" s="46"/>
    </row>
    <row r="30" spans="1:6" s="41" customFormat="1" ht="15.75" customHeight="1">
      <c r="A30" s="36"/>
      <c r="B30" s="38"/>
      <c r="C30" s="37"/>
      <c r="D30" s="39"/>
      <c r="E30" s="40"/>
      <c r="F30" s="46"/>
    </row>
    <row r="31" spans="1:6" s="41" customFormat="1" ht="15.75" customHeight="1">
      <c r="A31" s="36"/>
      <c r="B31" s="38"/>
      <c r="C31" s="37"/>
      <c r="D31" s="44"/>
      <c r="E31" s="52">
        <f>SUM(E19:E29)</f>
        <v>1</v>
      </c>
      <c r="F31" s="53">
        <v>2104364</v>
      </c>
    </row>
    <row r="33" spans="1:6" s="41" customFormat="1" ht="15.75" customHeight="1">
      <c r="A33" s="36" t="s">
        <v>139</v>
      </c>
      <c r="B33" s="38"/>
      <c r="C33" s="38" t="s">
        <v>140</v>
      </c>
      <c r="D33" s="44"/>
      <c r="E33" s="45"/>
      <c r="F33" s="46"/>
    </row>
    <row r="34" spans="1:6" s="41" customFormat="1" ht="15.75" customHeight="1">
      <c r="A34" s="36"/>
      <c r="B34" s="38" t="s">
        <v>60</v>
      </c>
      <c r="C34" s="37" t="s">
        <v>141</v>
      </c>
      <c r="E34" s="45"/>
      <c r="F34" s="46"/>
    </row>
    <row r="35" spans="1:6" s="41" customFormat="1" ht="15.75" customHeight="1">
      <c r="A35" s="36"/>
      <c r="B35" s="38"/>
      <c r="C35" s="37" t="s">
        <v>142</v>
      </c>
      <c r="D35" s="44">
        <v>2104364</v>
      </c>
      <c r="E35" s="45"/>
      <c r="F35" s="46"/>
    </row>
    <row r="36" spans="1:6" s="41" customFormat="1" ht="15.75" customHeight="1" thickBot="1">
      <c r="A36" s="36"/>
      <c r="B36" s="38"/>
      <c r="C36" s="37" t="s">
        <v>143</v>
      </c>
      <c r="D36" s="54">
        <v>2104450</v>
      </c>
      <c r="E36" s="45"/>
      <c r="F36" s="55"/>
    </row>
    <row r="37" spans="3:6" s="41" customFormat="1" ht="15.75" customHeight="1">
      <c r="C37" s="55" t="s">
        <v>144</v>
      </c>
      <c r="F37" s="56">
        <f>SUM(D36-D35)</f>
        <v>86</v>
      </c>
    </row>
    <row r="38" ht="4.5" customHeight="1" thickBot="1"/>
    <row r="39" spans="1:13" s="41" customFormat="1" ht="15.75" customHeight="1" thickBot="1">
      <c r="A39" s="36"/>
      <c r="B39" s="37" t="s">
        <v>65</v>
      </c>
      <c r="C39" s="38" t="s">
        <v>207</v>
      </c>
      <c r="D39" s="44"/>
      <c r="E39" s="45"/>
      <c r="F39" s="46"/>
      <c r="H39" s="47"/>
      <c r="I39" s="48"/>
      <c r="J39" s="48"/>
      <c r="K39" s="48"/>
      <c r="L39" s="48"/>
      <c r="M39" s="49"/>
    </row>
    <row r="40" spans="1:6" s="41" customFormat="1" ht="15.75" customHeight="1">
      <c r="A40" s="36"/>
      <c r="B40" s="37"/>
      <c r="C40" s="37" t="s">
        <v>145</v>
      </c>
      <c r="D40" s="57">
        <v>732165</v>
      </c>
      <c r="E40" s="45">
        <f>SUM(D40/F42)</f>
        <v>0.9417627832851625</v>
      </c>
      <c r="F40" s="52"/>
    </row>
    <row r="41" spans="1:6" s="41" customFormat="1" ht="15.75" customHeight="1">
      <c r="A41" s="36"/>
      <c r="B41" s="37"/>
      <c r="C41" s="37" t="s">
        <v>146</v>
      </c>
      <c r="D41" s="44">
        <v>45276</v>
      </c>
      <c r="E41" s="45">
        <f>SUM(D41/F42)</f>
        <v>0.058237216714837524</v>
      </c>
      <c r="F41" s="46"/>
    </row>
    <row r="42" spans="1:6" s="41" customFormat="1" ht="15.75" customHeight="1">
      <c r="A42" s="36"/>
      <c r="B42" s="37"/>
      <c r="C42" s="37"/>
      <c r="D42" s="44"/>
      <c r="E42" s="52">
        <f>SUM(E40:E41)</f>
        <v>1</v>
      </c>
      <c r="F42" s="53">
        <v>777441</v>
      </c>
    </row>
    <row r="43" s="41" customFormat="1" ht="15.75" customHeight="1">
      <c r="D43" s="58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  <headerFooter>
    <oddHeader>&amp;C&amp;"Geneva,Bold" FY 2016  Budget Revision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A207"/>
  <sheetViews>
    <sheetView tabSelected="1" workbookViewId="0" topLeftCell="A1">
      <selection activeCell="D86" sqref="D86"/>
    </sheetView>
  </sheetViews>
  <sheetFormatPr defaultColWidth="12.25390625" defaultRowHeight="16.5" customHeight="1"/>
  <cols>
    <col min="1" max="1" width="4.375" style="141" customWidth="1"/>
    <col min="2" max="2" width="64.00390625" style="12" customWidth="1"/>
    <col min="3" max="3" width="16.125" style="59" customWidth="1"/>
    <col min="4" max="4" width="17.75390625" style="12" customWidth="1"/>
    <col min="5" max="5" width="2.625" style="12" customWidth="1"/>
    <col min="6" max="6" width="31.375" style="6" hidden="1" customWidth="1"/>
    <col min="7" max="16384" width="12.25390625" style="12" customWidth="1"/>
  </cols>
  <sheetData>
    <row r="1" spans="1:4" ht="22.5" customHeight="1">
      <c r="A1" s="151" t="s">
        <v>164</v>
      </c>
      <c r="B1" s="152"/>
      <c r="C1" s="152"/>
      <c r="D1" s="145"/>
    </row>
    <row r="2" spans="1:6" s="1" customFormat="1" ht="16.5" customHeight="1" thickBot="1">
      <c r="A2" s="153" t="s">
        <v>233</v>
      </c>
      <c r="B2" s="154"/>
      <c r="C2" s="154"/>
      <c r="D2" s="146"/>
      <c r="F2" s="6"/>
    </row>
    <row r="3" spans="1:6" s="13" customFormat="1" ht="33.75" customHeight="1" thickBot="1">
      <c r="A3" s="149" t="s">
        <v>235</v>
      </c>
      <c r="B3" s="150"/>
      <c r="C3" s="132">
        <f>C16</f>
        <v>2989008423</v>
      </c>
      <c r="D3" s="83" t="s">
        <v>234</v>
      </c>
      <c r="F3" s="6"/>
    </row>
    <row r="4" spans="1:4" ht="20.25" customHeight="1">
      <c r="A4" s="68" t="s">
        <v>221</v>
      </c>
      <c r="B4" s="11"/>
      <c r="C4" s="76"/>
      <c r="D4" s="127"/>
    </row>
    <row r="5" spans="1:4" ht="18" customHeight="1">
      <c r="A5" s="69" t="s">
        <v>62</v>
      </c>
      <c r="B5" s="2" t="s">
        <v>205</v>
      </c>
      <c r="C5" s="77" t="s">
        <v>197</v>
      </c>
      <c r="D5" s="128"/>
    </row>
    <row r="6" spans="1:5" ht="18" customHeight="1">
      <c r="A6" s="133"/>
      <c r="B6" s="9" t="s">
        <v>110</v>
      </c>
      <c r="C6" s="78">
        <v>2470036038</v>
      </c>
      <c r="D6" s="129">
        <f>C6*0.17/1000</f>
        <v>419906.12646000006</v>
      </c>
      <c r="E6" s="63"/>
    </row>
    <row r="7" spans="1:5" ht="18" customHeight="1">
      <c r="A7" s="133"/>
      <c r="B7" s="9" t="s">
        <v>109</v>
      </c>
      <c r="C7" s="79">
        <v>323427748</v>
      </c>
      <c r="D7" s="130">
        <f>C7*0.46/1000</f>
        <v>148776.76408000002</v>
      </c>
      <c r="E7" s="64"/>
    </row>
    <row r="8" spans="1:5" ht="18" customHeight="1">
      <c r="A8" s="133"/>
      <c r="B8" s="9" t="s">
        <v>104</v>
      </c>
      <c r="C8" s="78">
        <f>SUM(C6:C7)</f>
        <v>2793463786</v>
      </c>
      <c r="D8" s="129">
        <f>SUM(D6:D7)</f>
        <v>568682.89054</v>
      </c>
      <c r="E8" s="63"/>
    </row>
    <row r="9" spans="1:5" ht="4.5" customHeight="1">
      <c r="A9" s="133"/>
      <c r="B9" s="9"/>
      <c r="C9" s="78"/>
      <c r="D9" s="129"/>
      <c r="E9" s="63"/>
    </row>
    <row r="10" spans="1:5" ht="30.75" customHeight="1">
      <c r="A10" s="133"/>
      <c r="B10" s="10" t="s">
        <v>108</v>
      </c>
      <c r="C10" s="78">
        <v>24700360</v>
      </c>
      <c r="D10" s="131">
        <f>C10*0.17/1000</f>
        <v>4199.0612</v>
      </c>
      <c r="E10" s="65"/>
    </row>
    <row r="11" spans="1:5" ht="30.75" customHeight="1">
      <c r="A11" s="133"/>
      <c r="B11" s="10" t="s">
        <v>113</v>
      </c>
      <c r="C11" s="78">
        <v>3234277</v>
      </c>
      <c r="D11" s="131">
        <f>C11*0.46/1000</f>
        <v>1487.7674200000001</v>
      </c>
      <c r="E11" s="65"/>
    </row>
    <row r="12" spans="1:5" ht="20.25" customHeight="1">
      <c r="A12" s="133"/>
      <c r="B12" s="10" t="s">
        <v>168</v>
      </c>
      <c r="C12" s="78">
        <v>700000</v>
      </c>
      <c r="D12" s="131">
        <f>C12*0.08/1000</f>
        <v>56</v>
      </c>
      <c r="E12" s="65"/>
    </row>
    <row r="13" spans="1:5" ht="20.25" customHeight="1">
      <c r="A13" s="133"/>
      <c r="B13" s="10" t="s">
        <v>106</v>
      </c>
      <c r="C13" s="78">
        <v>82260000</v>
      </c>
      <c r="D13" s="131">
        <f>C13*0.17/1000</f>
        <v>13984.200000000003</v>
      </c>
      <c r="E13" s="65"/>
    </row>
    <row r="14" spans="1:5" ht="20.25" customHeight="1">
      <c r="A14" s="134"/>
      <c r="B14" s="10" t="s">
        <v>185</v>
      </c>
      <c r="C14" s="78">
        <v>84650000</v>
      </c>
      <c r="D14" s="129">
        <f>C14*0.17/1000</f>
        <v>14390.500000000002</v>
      </c>
      <c r="E14" s="63"/>
    </row>
    <row r="15" spans="1:4" ht="6" customHeight="1">
      <c r="A15" s="133"/>
      <c r="B15" s="10"/>
      <c r="C15" s="80"/>
      <c r="D15" s="129"/>
    </row>
    <row r="16" spans="1:4" ht="18" customHeight="1">
      <c r="A16" s="133"/>
      <c r="B16" s="9" t="s">
        <v>107</v>
      </c>
      <c r="C16" s="81">
        <f>SUM(C8:C14)</f>
        <v>2989008423</v>
      </c>
      <c r="D16" s="129">
        <f>SUM(D8:D14)</f>
        <v>602800.41916</v>
      </c>
    </row>
    <row r="17" spans="1:6" ht="20.25" customHeight="1" thickBot="1">
      <c r="A17" s="70"/>
      <c r="B17" s="4" t="s">
        <v>204</v>
      </c>
      <c r="C17" s="82"/>
      <c r="D17" s="118">
        <v>1000000</v>
      </c>
      <c r="F17" s="6" t="s">
        <v>212</v>
      </c>
    </row>
    <row r="18" spans="1:4" ht="18.75" customHeight="1">
      <c r="A18" s="70"/>
      <c r="B18" s="16"/>
      <c r="C18" s="85"/>
      <c r="D18" s="105">
        <f>SUM(D16+D17)</f>
        <v>1602800.41916</v>
      </c>
    </row>
    <row r="19" spans="1:4" ht="6" customHeight="1">
      <c r="A19" s="70"/>
      <c r="B19" s="15"/>
      <c r="C19" s="85"/>
      <c r="D19" s="105"/>
    </row>
    <row r="20" spans="1:6" s="1" customFormat="1" ht="18.75" customHeight="1" thickBot="1">
      <c r="A20" s="70"/>
      <c r="B20" s="4" t="s">
        <v>105</v>
      </c>
      <c r="C20" s="86">
        <v>400000000</v>
      </c>
      <c r="D20" s="106">
        <v>124000</v>
      </c>
      <c r="F20" s="6"/>
    </row>
    <row r="21" spans="1:4" ht="18" customHeight="1">
      <c r="A21" s="70"/>
      <c r="B21" s="3" t="s">
        <v>206</v>
      </c>
      <c r="C21" s="87"/>
      <c r="D21" s="105">
        <f>SUM(D18:D20)</f>
        <v>1726800.41916</v>
      </c>
    </row>
    <row r="22" spans="1:4" ht="4.5" customHeight="1">
      <c r="A22" s="70"/>
      <c r="B22" s="4"/>
      <c r="C22" s="85"/>
      <c r="D22" s="105"/>
    </row>
    <row r="23" spans="1:4" ht="18" customHeight="1">
      <c r="A23" s="69" t="s">
        <v>65</v>
      </c>
      <c r="B23" s="3" t="s">
        <v>64</v>
      </c>
      <c r="C23" s="85"/>
      <c r="D23" s="107"/>
    </row>
    <row r="24" spans="1:4" ht="18.75" customHeight="1">
      <c r="A24" s="135"/>
      <c r="B24" s="1" t="s">
        <v>101</v>
      </c>
      <c r="C24" s="88"/>
      <c r="D24" s="108">
        <v>5250</v>
      </c>
    </row>
    <row r="25" spans="1:4" ht="22.5" customHeight="1" thickBot="1">
      <c r="A25" s="70"/>
      <c r="B25" s="5" t="s">
        <v>48</v>
      </c>
      <c r="C25" s="89" t="s">
        <v>63</v>
      </c>
      <c r="D25" s="109">
        <v>11000</v>
      </c>
    </row>
    <row r="26" spans="1:4" ht="18.75" customHeight="1">
      <c r="A26" s="70"/>
      <c r="B26" s="3" t="s">
        <v>55</v>
      </c>
      <c r="C26" s="85"/>
      <c r="D26" s="110">
        <f>SUM(D24:D25)</f>
        <v>16250</v>
      </c>
    </row>
    <row r="27" spans="1:4" ht="3.75" customHeight="1">
      <c r="A27" s="70"/>
      <c r="B27" s="3"/>
      <c r="C27" s="85"/>
      <c r="D27" s="110"/>
    </row>
    <row r="28" spans="1:4" ht="18" customHeight="1">
      <c r="A28" s="69" t="s">
        <v>67</v>
      </c>
      <c r="B28" s="3" t="s">
        <v>66</v>
      </c>
      <c r="C28" s="88"/>
      <c r="D28" s="108"/>
    </row>
    <row r="29" spans="1:4" ht="18.75" customHeight="1" thickBot="1">
      <c r="A29" s="70"/>
      <c r="B29" s="4" t="s">
        <v>97</v>
      </c>
      <c r="C29" s="90"/>
      <c r="D29" s="111">
        <v>3200</v>
      </c>
    </row>
    <row r="30" spans="1:4" ht="5.25" customHeight="1">
      <c r="A30" s="70"/>
      <c r="B30" s="4"/>
      <c r="C30" s="90"/>
      <c r="D30" s="112"/>
    </row>
    <row r="31" spans="1:4" ht="17.25" customHeight="1">
      <c r="A31" s="70"/>
      <c r="B31" s="3" t="s">
        <v>56</v>
      </c>
      <c r="C31" s="85"/>
      <c r="D31" s="113">
        <f>SUM(D29:D29)</f>
        <v>3200</v>
      </c>
    </row>
    <row r="32" spans="1:4" ht="5.25" customHeight="1">
      <c r="A32" s="70"/>
      <c r="B32" s="3"/>
      <c r="C32" s="85"/>
      <c r="D32" s="113"/>
    </row>
    <row r="33" spans="1:4" ht="17.25" customHeight="1">
      <c r="A33" s="69" t="s">
        <v>71</v>
      </c>
      <c r="B33" s="3" t="s">
        <v>182</v>
      </c>
      <c r="C33" s="85"/>
      <c r="D33" s="113"/>
    </row>
    <row r="34" spans="1:6" ht="18.75" customHeight="1" thickBot="1">
      <c r="A34" s="70" t="s">
        <v>184</v>
      </c>
      <c r="B34" s="4" t="s">
        <v>191</v>
      </c>
      <c r="C34" s="85"/>
      <c r="D34" s="111">
        <v>240000</v>
      </c>
      <c r="F34" s="6" t="s">
        <v>216</v>
      </c>
    </row>
    <row r="35" spans="1:4" ht="20.25" customHeight="1">
      <c r="A35" s="70"/>
      <c r="B35" s="3" t="s">
        <v>183</v>
      </c>
      <c r="C35" s="85"/>
      <c r="D35" s="113">
        <f>SUM(D34:D34)</f>
        <v>240000</v>
      </c>
    </row>
    <row r="36" spans="1:4" ht="9" customHeight="1">
      <c r="A36" s="70"/>
      <c r="B36" s="25"/>
      <c r="C36" s="85"/>
      <c r="D36" s="113"/>
    </row>
    <row r="37" spans="1:4" ht="17.25" customHeight="1">
      <c r="A37" s="69" t="s">
        <v>73</v>
      </c>
      <c r="B37" s="3" t="s">
        <v>116</v>
      </c>
      <c r="C37" s="91"/>
      <c r="D37" s="112"/>
    </row>
    <row r="38" spans="1:4" ht="19.5" customHeight="1">
      <c r="A38" s="69"/>
      <c r="B38" s="4" t="s">
        <v>220</v>
      </c>
      <c r="C38" s="91"/>
      <c r="D38" s="112">
        <v>118200</v>
      </c>
    </row>
    <row r="39" spans="1:4" ht="6.75" customHeight="1" thickBot="1">
      <c r="A39" s="69"/>
      <c r="B39" s="4"/>
      <c r="C39" s="85"/>
      <c r="D39" s="113"/>
    </row>
    <row r="40" spans="1:6" s="14" customFormat="1" ht="18" customHeight="1">
      <c r="A40" s="70"/>
      <c r="B40" s="3" t="s">
        <v>11</v>
      </c>
      <c r="C40" s="85"/>
      <c r="D40" s="126">
        <f>SUM(D21,D26,D31,D35,D38)</f>
        <v>2104450.41916</v>
      </c>
      <c r="F40" s="66"/>
    </row>
    <row r="41" spans="1:6" s="14" customFormat="1" ht="8.25" customHeight="1">
      <c r="A41" s="70"/>
      <c r="B41" s="3"/>
      <c r="C41" s="85"/>
      <c r="D41" s="107"/>
      <c r="F41" s="66"/>
    </row>
    <row r="42" spans="1:4" ht="24" customHeight="1">
      <c r="A42" s="71" t="s">
        <v>10</v>
      </c>
      <c r="B42" s="4"/>
      <c r="C42" s="88"/>
      <c r="D42" s="108"/>
    </row>
    <row r="43" spans="1:6" s="14" customFormat="1" ht="19.5" customHeight="1">
      <c r="A43" s="69" t="s">
        <v>60</v>
      </c>
      <c r="B43" s="3" t="s">
        <v>69</v>
      </c>
      <c r="C43" s="85"/>
      <c r="D43" s="110"/>
      <c r="F43" s="66"/>
    </row>
    <row r="44" spans="1:4" ht="18.75" customHeight="1">
      <c r="A44" s="73"/>
      <c r="B44" s="4" t="s">
        <v>2</v>
      </c>
      <c r="C44" s="88"/>
      <c r="D44" s="108">
        <v>7000</v>
      </c>
    </row>
    <row r="45" spans="1:4" ht="33" customHeight="1">
      <c r="A45" s="73"/>
      <c r="B45" s="4" t="s">
        <v>49</v>
      </c>
      <c r="C45" s="92" t="s">
        <v>156</v>
      </c>
      <c r="D45" s="108">
        <v>19500</v>
      </c>
    </row>
    <row r="46" spans="1:4" ht="18.75" customHeight="1">
      <c r="A46" s="73"/>
      <c r="B46" s="4" t="s">
        <v>51</v>
      </c>
      <c r="C46" s="88"/>
      <c r="D46" s="108">
        <v>2000</v>
      </c>
    </row>
    <row r="47" spans="1:4" ht="18.75" customHeight="1">
      <c r="A47" s="73"/>
      <c r="B47" s="4" t="s">
        <v>5</v>
      </c>
      <c r="C47" s="91"/>
      <c r="D47" s="108">
        <v>3500</v>
      </c>
    </row>
    <row r="48" spans="1:4" ht="18.75" customHeight="1">
      <c r="A48" s="73"/>
      <c r="B48" s="4" t="s">
        <v>61</v>
      </c>
      <c r="C48" s="91"/>
      <c r="D48" s="108">
        <v>10500</v>
      </c>
    </row>
    <row r="49" spans="1:6" s="1" customFormat="1" ht="18.75" customHeight="1">
      <c r="A49" s="73"/>
      <c r="B49" s="4" t="s">
        <v>167</v>
      </c>
      <c r="C49" s="91"/>
      <c r="D49" s="108">
        <v>2000</v>
      </c>
      <c r="F49" s="6"/>
    </row>
    <row r="50" spans="1:6" s="1" customFormat="1" ht="18.75" customHeight="1">
      <c r="A50" s="73"/>
      <c r="B50" s="4" t="s">
        <v>174</v>
      </c>
      <c r="C50" s="91" t="s">
        <v>23</v>
      </c>
      <c r="D50" s="108">
        <v>10000</v>
      </c>
      <c r="F50" s="6" t="s">
        <v>222</v>
      </c>
    </row>
    <row r="51" spans="1:4" ht="18.75" customHeight="1">
      <c r="A51" s="73"/>
      <c r="B51" s="4" t="s">
        <v>102</v>
      </c>
      <c r="C51" s="91"/>
      <c r="D51" s="108">
        <v>2400</v>
      </c>
    </row>
    <row r="52" spans="1:4" ht="18.75" customHeight="1">
      <c r="A52" s="73"/>
      <c r="B52" s="5" t="s">
        <v>41</v>
      </c>
      <c r="C52" s="93"/>
      <c r="D52" s="108">
        <v>12000</v>
      </c>
    </row>
    <row r="53" spans="1:4" ht="18.75" customHeight="1">
      <c r="A53" s="73"/>
      <c r="B53" s="4" t="s">
        <v>42</v>
      </c>
      <c r="C53" s="91"/>
      <c r="D53" s="108">
        <v>5600</v>
      </c>
    </row>
    <row r="54" spans="1:4" ht="18.75" customHeight="1">
      <c r="A54" s="73"/>
      <c r="B54" s="5" t="s">
        <v>149</v>
      </c>
      <c r="C54" s="89"/>
      <c r="D54" s="108">
        <v>7500</v>
      </c>
    </row>
    <row r="55" spans="1:4" ht="18.75" customHeight="1">
      <c r="A55" s="73"/>
      <c r="B55" s="4" t="s">
        <v>8</v>
      </c>
      <c r="C55" s="91"/>
      <c r="D55" s="108">
        <v>4200</v>
      </c>
    </row>
    <row r="56" spans="1:6" ht="18.75" customHeight="1">
      <c r="A56" s="73"/>
      <c r="B56" s="4" t="s">
        <v>100</v>
      </c>
      <c r="C56" s="91"/>
      <c r="D56" s="108">
        <v>12000</v>
      </c>
      <c r="F56" s="6" t="s">
        <v>223</v>
      </c>
    </row>
    <row r="57" spans="1:4" ht="18.75" customHeight="1">
      <c r="A57" s="73"/>
      <c r="B57" s="24" t="s">
        <v>192</v>
      </c>
      <c r="C57" s="91" t="s">
        <v>115</v>
      </c>
      <c r="D57" s="108">
        <v>3500</v>
      </c>
    </row>
    <row r="58" spans="1:4" ht="19.5" customHeight="1">
      <c r="A58" s="73"/>
      <c r="B58" s="3" t="s">
        <v>195</v>
      </c>
      <c r="C58" s="91"/>
      <c r="D58" s="108"/>
    </row>
    <row r="59" spans="1:4" ht="18.75" customHeight="1">
      <c r="A59" s="73"/>
      <c r="B59" s="4" t="s">
        <v>57</v>
      </c>
      <c r="C59" s="94" t="s">
        <v>160</v>
      </c>
      <c r="D59" s="108">
        <v>7000</v>
      </c>
    </row>
    <row r="60" spans="1:6" ht="18.75" customHeight="1">
      <c r="A60" s="73"/>
      <c r="B60" s="4" t="s">
        <v>196</v>
      </c>
      <c r="C60" s="93"/>
      <c r="D60" s="108">
        <v>13800</v>
      </c>
      <c r="F60" s="6" t="s">
        <v>224</v>
      </c>
    </row>
    <row r="61" spans="1:6" ht="18.75" customHeight="1">
      <c r="A61" s="73"/>
      <c r="B61" s="4" t="s">
        <v>193</v>
      </c>
      <c r="C61" s="91" t="s">
        <v>147</v>
      </c>
      <c r="D61" s="108">
        <v>5000</v>
      </c>
      <c r="F61" s="6" t="s">
        <v>229</v>
      </c>
    </row>
    <row r="62" spans="1:6" ht="26.25" customHeight="1">
      <c r="A62" s="73"/>
      <c r="B62" s="4" t="s">
        <v>214</v>
      </c>
      <c r="C62" s="91"/>
      <c r="D62" s="108">
        <v>5000</v>
      </c>
      <c r="F62" s="62" t="s">
        <v>215</v>
      </c>
    </row>
    <row r="63" spans="1:4" ht="18.75" customHeight="1">
      <c r="A63" s="73"/>
      <c r="B63" s="3" t="s">
        <v>58</v>
      </c>
      <c r="C63" s="95"/>
      <c r="D63" s="108"/>
    </row>
    <row r="64" spans="1:4" ht="18.75" customHeight="1">
      <c r="A64" s="73"/>
      <c r="B64" s="4" t="s">
        <v>43</v>
      </c>
      <c r="C64" s="94" t="s">
        <v>194</v>
      </c>
      <c r="D64" s="108">
        <v>1104</v>
      </c>
    </row>
    <row r="65" spans="1:4" ht="18.75" customHeight="1">
      <c r="A65" s="73"/>
      <c r="B65" s="4" t="s">
        <v>44</v>
      </c>
      <c r="C65" s="91" t="s">
        <v>119</v>
      </c>
      <c r="D65" s="108">
        <v>12000</v>
      </c>
    </row>
    <row r="66" spans="1:4" ht="18.75" customHeight="1">
      <c r="A66" s="73"/>
      <c r="B66" s="4" t="s">
        <v>59</v>
      </c>
      <c r="C66" s="91"/>
      <c r="D66" s="108">
        <v>5000</v>
      </c>
    </row>
    <row r="67" spans="1:4" ht="18.75" customHeight="1">
      <c r="A67" s="73"/>
      <c r="B67" s="4" t="s">
        <v>52</v>
      </c>
      <c r="C67" s="91"/>
      <c r="D67" s="108">
        <v>6500</v>
      </c>
    </row>
    <row r="68" spans="1:4" ht="18.75" customHeight="1">
      <c r="A68" s="73"/>
      <c r="B68" s="4" t="s">
        <v>157</v>
      </c>
      <c r="C68" s="91"/>
      <c r="D68" s="108">
        <v>6250</v>
      </c>
    </row>
    <row r="69" spans="1:4" ht="18.75" customHeight="1">
      <c r="A69" s="73"/>
      <c r="B69" s="4" t="s">
        <v>148</v>
      </c>
      <c r="C69" s="91" t="s">
        <v>213</v>
      </c>
      <c r="D69" s="108">
        <v>16500</v>
      </c>
    </row>
    <row r="70" spans="1:4" ht="18.75" customHeight="1">
      <c r="A70" s="73"/>
      <c r="B70" s="7" t="s">
        <v>98</v>
      </c>
      <c r="C70" s="96"/>
      <c r="D70" s="114">
        <v>10500</v>
      </c>
    </row>
    <row r="71" spans="1:6" s="14" customFormat="1" ht="18.75" customHeight="1">
      <c r="A71" s="73"/>
      <c r="B71" s="4" t="s">
        <v>9</v>
      </c>
      <c r="C71" s="91" t="s">
        <v>165</v>
      </c>
      <c r="D71" s="108">
        <v>38284</v>
      </c>
      <c r="F71" s="66"/>
    </row>
    <row r="72" spans="1:6" s="14" customFormat="1" ht="6" customHeight="1">
      <c r="A72" s="70"/>
      <c r="B72" s="3"/>
      <c r="C72" s="95"/>
      <c r="D72" s="110"/>
      <c r="F72" s="66"/>
    </row>
    <row r="73" spans="1:4" ht="18" customHeight="1">
      <c r="A73" s="70"/>
      <c r="B73" s="3" t="s">
        <v>86</v>
      </c>
      <c r="C73" s="91"/>
      <c r="D73" s="115">
        <f>SUM(D44:D71)</f>
        <v>228638</v>
      </c>
    </row>
    <row r="74" spans="1:4" ht="6.75" customHeight="1">
      <c r="A74" s="70"/>
      <c r="B74" s="4"/>
      <c r="C74" s="91"/>
      <c r="D74" s="110"/>
    </row>
    <row r="75" spans="1:4" ht="18" customHeight="1">
      <c r="A75" s="69" t="s">
        <v>65</v>
      </c>
      <c r="B75" s="2" t="s">
        <v>68</v>
      </c>
      <c r="C75" s="97"/>
      <c r="D75" s="110"/>
    </row>
    <row r="76" spans="1:4" ht="19.5" customHeight="1">
      <c r="A76" s="70"/>
      <c r="B76" s="3" t="s">
        <v>87</v>
      </c>
      <c r="C76" s="95"/>
      <c r="D76" s="115">
        <v>707866</v>
      </c>
    </row>
    <row r="77" spans="1:4" ht="6" customHeight="1">
      <c r="A77" s="70"/>
      <c r="B77" s="3"/>
      <c r="C77" s="91"/>
      <c r="D77" s="108"/>
    </row>
    <row r="78" spans="1:4" ht="18.75" customHeight="1">
      <c r="A78" s="70"/>
      <c r="B78" s="4" t="s">
        <v>99</v>
      </c>
      <c r="C78" s="98" t="s">
        <v>198</v>
      </c>
      <c r="D78" s="108">
        <v>9193</v>
      </c>
    </row>
    <row r="79" spans="1:6" s="14" customFormat="1" ht="18.75" customHeight="1">
      <c r="A79" s="70"/>
      <c r="B79" s="4" t="s">
        <v>118</v>
      </c>
      <c r="C79" s="99"/>
      <c r="D79" s="108">
        <v>5500</v>
      </c>
      <c r="F79" s="66"/>
    </row>
    <row r="80" spans="1:6" s="14" customFormat="1" ht="18.75" customHeight="1">
      <c r="A80" s="70"/>
      <c r="B80" s="4" t="s">
        <v>158</v>
      </c>
      <c r="C80" s="99"/>
      <c r="D80" s="108">
        <v>5500</v>
      </c>
      <c r="F80" s="66"/>
    </row>
    <row r="81" spans="1:6" s="14" customFormat="1" ht="18.75" customHeight="1">
      <c r="A81" s="70"/>
      <c r="B81" s="4" t="s">
        <v>236</v>
      </c>
      <c r="C81" s="99"/>
      <c r="D81" s="108">
        <v>10000</v>
      </c>
      <c r="F81" s="66"/>
    </row>
    <row r="82" spans="1:4" ht="18.75" customHeight="1">
      <c r="A82" s="136"/>
      <c r="B82" s="4" t="s">
        <v>38</v>
      </c>
      <c r="C82" s="94"/>
      <c r="D82" s="108">
        <v>41323</v>
      </c>
    </row>
    <row r="83" spans="1:6" ht="18.75" customHeight="1">
      <c r="A83" s="70"/>
      <c r="B83" s="4" t="s">
        <v>117</v>
      </c>
      <c r="C83" s="91"/>
      <c r="D83" s="108">
        <v>11000</v>
      </c>
      <c r="F83" s="6" t="s">
        <v>217</v>
      </c>
    </row>
    <row r="84" spans="1:4" ht="23.25" customHeight="1">
      <c r="A84" s="70"/>
      <c r="B84" s="4" t="s">
        <v>13</v>
      </c>
      <c r="C84" s="91" t="s">
        <v>166</v>
      </c>
      <c r="D84" s="108">
        <v>45000</v>
      </c>
    </row>
    <row r="85" spans="1:4" ht="8.25" customHeight="1">
      <c r="A85" s="70"/>
      <c r="B85" s="4"/>
      <c r="C85" s="91"/>
      <c r="D85" s="108"/>
    </row>
    <row r="86" spans="1:4" ht="17.25" customHeight="1">
      <c r="A86" s="70"/>
      <c r="B86" s="3" t="s">
        <v>88</v>
      </c>
      <c r="C86" s="93"/>
      <c r="D86" s="115">
        <f>SUM(D76:D84)</f>
        <v>835382</v>
      </c>
    </row>
    <row r="87" spans="1:4" ht="6.75" customHeight="1">
      <c r="A87" s="70"/>
      <c r="B87" s="4"/>
      <c r="C87" s="91"/>
      <c r="D87" s="110"/>
    </row>
    <row r="88" spans="1:4" ht="21.75" customHeight="1">
      <c r="A88" s="69" t="s">
        <v>67</v>
      </c>
      <c r="B88" s="3" t="s">
        <v>70</v>
      </c>
      <c r="C88" s="91"/>
      <c r="D88" s="110"/>
    </row>
    <row r="89" spans="1:4" ht="18.75" customHeight="1">
      <c r="A89" s="70"/>
      <c r="B89" s="4" t="s">
        <v>111</v>
      </c>
      <c r="C89" s="100">
        <v>0.0765</v>
      </c>
      <c r="D89" s="116">
        <v>65524</v>
      </c>
    </row>
    <row r="90" spans="1:6" ht="31.5" customHeight="1">
      <c r="A90" s="70"/>
      <c r="B90" s="4" t="s">
        <v>12</v>
      </c>
      <c r="C90" s="91"/>
      <c r="D90" s="116">
        <v>2000</v>
      </c>
      <c r="F90" s="62" t="s">
        <v>230</v>
      </c>
    </row>
    <row r="91" spans="1:209" ht="18.75" customHeight="1">
      <c r="A91" s="136"/>
      <c r="B91" s="5" t="s">
        <v>83</v>
      </c>
      <c r="C91" s="91" t="s">
        <v>159</v>
      </c>
      <c r="D91" s="116">
        <v>86500</v>
      </c>
      <c r="E91" s="20"/>
      <c r="F91" s="35"/>
      <c r="G91" s="13"/>
      <c r="H91" s="22"/>
      <c r="I91" s="21"/>
      <c r="J91" s="23"/>
      <c r="K91" s="19"/>
      <c r="L91" s="17"/>
      <c r="M91" s="20"/>
      <c r="N91" s="21"/>
      <c r="O91" s="13"/>
      <c r="P91" s="22"/>
      <c r="Q91" s="21"/>
      <c r="R91" s="23"/>
      <c r="S91" s="19"/>
      <c r="T91" s="17"/>
      <c r="U91" s="20"/>
      <c r="V91" s="21"/>
      <c r="W91" s="13"/>
      <c r="X91" s="22"/>
      <c r="Y91" s="21"/>
      <c r="Z91" s="23"/>
      <c r="AA91" s="19"/>
      <c r="AB91" s="17"/>
      <c r="AC91" s="20"/>
      <c r="AD91" s="21"/>
      <c r="AE91" s="13"/>
      <c r="AF91" s="22"/>
      <c r="AG91" s="21"/>
      <c r="AH91" s="23"/>
      <c r="AI91" s="19"/>
      <c r="AJ91" s="17"/>
      <c r="AK91" s="20"/>
      <c r="AL91" s="21"/>
      <c r="AM91" s="13"/>
      <c r="AN91" s="22"/>
      <c r="AO91" s="21"/>
      <c r="AP91" s="23"/>
      <c r="AQ91" s="19"/>
      <c r="AR91" s="17"/>
      <c r="AS91" s="20"/>
      <c r="AT91" s="21"/>
      <c r="AU91" s="13"/>
      <c r="AV91" s="22"/>
      <c r="AW91" s="21"/>
      <c r="AX91" s="23"/>
      <c r="AY91" s="19"/>
      <c r="AZ91" s="17"/>
      <c r="BA91" s="20"/>
      <c r="BB91" s="21"/>
      <c r="BC91" s="13"/>
      <c r="BD91" s="22"/>
      <c r="BE91" s="21"/>
      <c r="BF91" s="23"/>
      <c r="BG91" s="19"/>
      <c r="BH91" s="17"/>
      <c r="BI91" s="20"/>
      <c r="BJ91" s="21"/>
      <c r="BK91" s="13"/>
      <c r="BL91" s="22"/>
      <c r="BM91" s="21"/>
      <c r="BN91" s="23"/>
      <c r="BO91" s="19"/>
      <c r="BP91" s="17"/>
      <c r="BQ91" s="20"/>
      <c r="BR91" s="21"/>
      <c r="BS91" s="13"/>
      <c r="BT91" s="22"/>
      <c r="BU91" s="21">
        <v>49000</v>
      </c>
      <c r="BV91" s="23" t="s">
        <v>84</v>
      </c>
      <c r="BW91" s="19">
        <v>6151.1</v>
      </c>
      <c r="BX91" s="17" t="s">
        <v>83</v>
      </c>
      <c r="BY91" s="20"/>
      <c r="BZ91" s="21">
        <v>48000</v>
      </c>
      <c r="CA91" s="13"/>
      <c r="CB91" s="22"/>
      <c r="CC91" s="21">
        <v>49000</v>
      </c>
      <c r="CD91" s="23" t="s">
        <v>84</v>
      </c>
      <c r="CE91" s="19">
        <v>6151.1</v>
      </c>
      <c r="CF91" s="17" t="s">
        <v>83</v>
      </c>
      <c r="CG91" s="20"/>
      <c r="CH91" s="21">
        <v>48000</v>
      </c>
      <c r="CI91" s="13"/>
      <c r="CJ91" s="22"/>
      <c r="CK91" s="21">
        <v>49000</v>
      </c>
      <c r="CL91" s="23" t="s">
        <v>84</v>
      </c>
      <c r="CM91" s="19">
        <v>6151.1</v>
      </c>
      <c r="CN91" s="17" t="s">
        <v>83</v>
      </c>
      <c r="CO91" s="20"/>
      <c r="CP91" s="21">
        <v>48000</v>
      </c>
      <c r="CQ91" s="13"/>
      <c r="CR91" s="22"/>
      <c r="CS91" s="21">
        <v>49000</v>
      </c>
      <c r="CT91" s="23" t="s">
        <v>84</v>
      </c>
      <c r="CU91" s="19">
        <v>6151.1</v>
      </c>
      <c r="CV91" s="17" t="s">
        <v>83</v>
      </c>
      <c r="CW91" s="20"/>
      <c r="CX91" s="21">
        <v>48000</v>
      </c>
      <c r="CY91" s="13"/>
      <c r="CZ91" s="22"/>
      <c r="DA91" s="21">
        <v>49000</v>
      </c>
      <c r="DB91" s="23" t="s">
        <v>84</v>
      </c>
      <c r="DC91" s="19">
        <v>6151.1</v>
      </c>
      <c r="DD91" s="17" t="s">
        <v>83</v>
      </c>
      <c r="DE91" s="20"/>
      <c r="DF91" s="21">
        <v>48000</v>
      </c>
      <c r="DG91" s="13"/>
      <c r="DH91" s="22"/>
      <c r="DI91" s="21">
        <v>49000</v>
      </c>
      <c r="DJ91" s="23" t="s">
        <v>84</v>
      </c>
      <c r="DK91" s="19">
        <v>6151.1</v>
      </c>
      <c r="DL91" s="17" t="s">
        <v>83</v>
      </c>
      <c r="DM91" s="20"/>
      <c r="DN91" s="21">
        <v>48000</v>
      </c>
      <c r="DO91" s="13"/>
      <c r="DP91" s="22"/>
      <c r="DQ91" s="21">
        <v>49000</v>
      </c>
      <c r="DR91" s="23" t="s">
        <v>84</v>
      </c>
      <c r="DS91" s="19">
        <v>6151.1</v>
      </c>
      <c r="DT91" s="17" t="s">
        <v>83</v>
      </c>
      <c r="DU91" s="20"/>
      <c r="DV91" s="21">
        <v>48000</v>
      </c>
      <c r="DW91" s="13"/>
      <c r="DX91" s="22"/>
      <c r="DY91" s="21">
        <v>49000</v>
      </c>
      <c r="DZ91" s="23" t="s">
        <v>84</v>
      </c>
      <c r="EA91" s="19">
        <v>6151.1</v>
      </c>
      <c r="EB91" s="17" t="s">
        <v>83</v>
      </c>
      <c r="EC91" s="20"/>
      <c r="ED91" s="21">
        <v>48000</v>
      </c>
      <c r="EE91" s="13"/>
      <c r="EF91" s="22"/>
      <c r="EG91" s="21">
        <v>49000</v>
      </c>
      <c r="EH91" s="23" t="s">
        <v>84</v>
      </c>
      <c r="EI91" s="19">
        <v>6151.1</v>
      </c>
      <c r="EJ91" s="17" t="s">
        <v>83</v>
      </c>
      <c r="EK91" s="20"/>
      <c r="EL91" s="21">
        <v>48000</v>
      </c>
      <c r="EM91" s="13"/>
      <c r="EN91" s="22"/>
      <c r="EO91" s="21">
        <v>49000</v>
      </c>
      <c r="EP91" s="23" t="s">
        <v>84</v>
      </c>
      <c r="EQ91" s="19">
        <v>6151.1</v>
      </c>
      <c r="ER91" s="17" t="s">
        <v>83</v>
      </c>
      <c r="ES91" s="20"/>
      <c r="ET91" s="21">
        <v>48000</v>
      </c>
      <c r="EU91" s="13"/>
      <c r="EV91" s="22"/>
      <c r="EW91" s="21">
        <v>49000</v>
      </c>
      <c r="EX91" s="23" t="s">
        <v>84</v>
      </c>
      <c r="EY91" s="19">
        <v>6151.1</v>
      </c>
      <c r="EZ91" s="17" t="s">
        <v>83</v>
      </c>
      <c r="FA91" s="20"/>
      <c r="FB91" s="21">
        <v>48000</v>
      </c>
      <c r="FC91" s="13"/>
      <c r="FD91" s="22"/>
      <c r="FE91" s="21">
        <v>49000</v>
      </c>
      <c r="FF91" s="23" t="s">
        <v>84</v>
      </c>
      <c r="FG91" s="19">
        <v>6151.1</v>
      </c>
      <c r="FH91" s="17" t="s">
        <v>83</v>
      </c>
      <c r="FI91" s="20"/>
      <c r="FJ91" s="21">
        <v>48000</v>
      </c>
      <c r="FK91" s="13"/>
      <c r="FL91" s="22"/>
      <c r="FM91" s="21">
        <v>49000</v>
      </c>
      <c r="FN91" s="23" t="s">
        <v>84</v>
      </c>
      <c r="FO91" s="19">
        <v>6151.1</v>
      </c>
      <c r="FP91" s="17" t="s">
        <v>83</v>
      </c>
      <c r="FQ91" s="20"/>
      <c r="FR91" s="21">
        <v>48000</v>
      </c>
      <c r="FS91" s="13"/>
      <c r="FT91" s="22"/>
      <c r="FU91" s="21">
        <v>49000</v>
      </c>
      <c r="FV91" s="23" t="s">
        <v>84</v>
      </c>
      <c r="FW91" s="19">
        <v>6151.1</v>
      </c>
      <c r="FX91" s="17" t="s">
        <v>83</v>
      </c>
      <c r="FY91" s="20"/>
      <c r="FZ91" s="21">
        <v>48000</v>
      </c>
      <c r="GA91" s="13"/>
      <c r="GB91" s="22"/>
      <c r="GC91" s="21">
        <v>49000</v>
      </c>
      <c r="GD91" s="23" t="s">
        <v>84</v>
      </c>
      <c r="GE91" s="19">
        <v>6151.1</v>
      </c>
      <c r="GF91" s="17" t="s">
        <v>83</v>
      </c>
      <c r="GG91" s="20"/>
      <c r="GH91" s="21">
        <v>48000</v>
      </c>
      <c r="GI91" s="13"/>
      <c r="GJ91" s="22"/>
      <c r="GK91" s="21">
        <v>49000</v>
      </c>
      <c r="GL91" s="23" t="s">
        <v>84</v>
      </c>
      <c r="GM91" s="19">
        <v>6151.1</v>
      </c>
      <c r="GN91" s="17" t="s">
        <v>83</v>
      </c>
      <c r="GO91" s="20"/>
      <c r="GP91" s="21">
        <v>48000</v>
      </c>
      <c r="GQ91" s="13"/>
      <c r="GR91" s="22"/>
      <c r="GS91" s="21">
        <v>49000</v>
      </c>
      <c r="GT91" s="23" t="s">
        <v>84</v>
      </c>
      <c r="GU91" s="19">
        <v>6151.1</v>
      </c>
      <c r="GV91" s="17" t="s">
        <v>83</v>
      </c>
      <c r="GW91" s="20"/>
      <c r="GX91" s="21">
        <v>48000</v>
      </c>
      <c r="GY91" s="13"/>
      <c r="GZ91" s="22"/>
      <c r="HA91" s="21"/>
    </row>
    <row r="92" spans="1:4" ht="21" customHeight="1">
      <c r="A92" s="136"/>
      <c r="B92" s="5" t="s">
        <v>152</v>
      </c>
      <c r="C92" s="91" t="s">
        <v>208</v>
      </c>
      <c r="D92" s="116">
        <v>10000</v>
      </c>
    </row>
    <row r="93" spans="1:4" ht="21" customHeight="1">
      <c r="A93" s="70"/>
      <c r="B93" s="5" t="s">
        <v>153</v>
      </c>
      <c r="C93" s="91" t="s">
        <v>150</v>
      </c>
      <c r="D93" s="116">
        <v>14325</v>
      </c>
    </row>
    <row r="94" spans="1:4" ht="18" customHeight="1">
      <c r="A94" s="70"/>
      <c r="B94" s="5" t="s">
        <v>154</v>
      </c>
      <c r="C94" s="91" t="s">
        <v>151</v>
      </c>
      <c r="D94" s="116">
        <v>11250</v>
      </c>
    </row>
    <row r="95" spans="1:4" ht="25.5" customHeight="1">
      <c r="A95" s="70"/>
      <c r="B95" s="5" t="s">
        <v>155</v>
      </c>
      <c r="C95" s="101"/>
      <c r="D95" s="116">
        <v>2000</v>
      </c>
    </row>
    <row r="96" spans="1:4" ht="18" customHeight="1">
      <c r="A96" s="70"/>
      <c r="B96" s="4" t="s">
        <v>6</v>
      </c>
      <c r="C96" s="91" t="s">
        <v>7</v>
      </c>
      <c r="D96" s="116">
        <v>4100</v>
      </c>
    </row>
    <row r="97" spans="1:6" s="18" customFormat="1" ht="18" customHeight="1">
      <c r="A97" s="137"/>
      <c r="B97" s="5" t="s">
        <v>21</v>
      </c>
      <c r="C97" s="100">
        <v>0.075</v>
      </c>
      <c r="D97" s="117">
        <v>56000</v>
      </c>
      <c r="F97" s="62"/>
    </row>
    <row r="98" spans="1:4" ht="6" customHeight="1">
      <c r="A98" s="70"/>
      <c r="B98" s="4"/>
      <c r="C98" s="91"/>
      <c r="D98" s="108"/>
    </row>
    <row r="99" spans="1:4" ht="18" customHeight="1">
      <c r="A99" s="70"/>
      <c r="B99" s="3" t="s">
        <v>89</v>
      </c>
      <c r="C99" s="91"/>
      <c r="D99" s="115">
        <f>SUM(D89:D97)</f>
        <v>251699</v>
      </c>
    </row>
    <row r="100" spans="1:4" ht="6" customHeight="1">
      <c r="A100" s="70"/>
      <c r="B100" s="4"/>
      <c r="C100" s="91"/>
      <c r="D100" s="110"/>
    </row>
    <row r="101" spans="1:4" ht="18" customHeight="1">
      <c r="A101" s="72" t="s">
        <v>71</v>
      </c>
      <c r="B101" s="3" t="s">
        <v>72</v>
      </c>
      <c r="C101" s="91"/>
      <c r="D101" s="110"/>
    </row>
    <row r="102" spans="1:6" ht="18.75" customHeight="1">
      <c r="A102" s="70"/>
      <c r="B102" s="4" t="s">
        <v>1</v>
      </c>
      <c r="C102" s="91"/>
      <c r="D102" s="108">
        <v>9000</v>
      </c>
      <c r="F102" s="6" t="s">
        <v>225</v>
      </c>
    </row>
    <row r="103" spans="1:4" ht="18.75" customHeight="1">
      <c r="A103" s="70"/>
      <c r="B103" s="5" t="s">
        <v>53</v>
      </c>
      <c r="C103" s="91" t="s">
        <v>50</v>
      </c>
      <c r="D103" s="108">
        <v>19000</v>
      </c>
    </row>
    <row r="104" spans="1:4" ht="18.75" customHeight="1">
      <c r="A104" s="70"/>
      <c r="B104" s="5" t="s">
        <v>175</v>
      </c>
      <c r="C104" s="91"/>
      <c r="D104" s="108">
        <v>5000</v>
      </c>
    </row>
    <row r="105" spans="1:6" ht="18.75" customHeight="1">
      <c r="A105" s="136"/>
      <c r="B105" s="4" t="s">
        <v>54</v>
      </c>
      <c r="C105" s="91" t="s">
        <v>40</v>
      </c>
      <c r="D105" s="108">
        <v>86845</v>
      </c>
      <c r="F105" s="6" t="s">
        <v>231</v>
      </c>
    </row>
    <row r="106" spans="1:6" s="1" customFormat="1" ht="18.75" customHeight="1">
      <c r="A106" s="70"/>
      <c r="B106" s="4" t="s">
        <v>181</v>
      </c>
      <c r="C106" s="91"/>
      <c r="D106" s="108">
        <v>35000</v>
      </c>
      <c r="F106" s="6"/>
    </row>
    <row r="107" spans="1:6" s="1" customFormat="1" ht="18.75" customHeight="1">
      <c r="A107" s="70"/>
      <c r="B107" s="4" t="s">
        <v>237</v>
      </c>
      <c r="C107" s="91"/>
      <c r="D107" s="108">
        <v>5000</v>
      </c>
      <c r="F107" s="6"/>
    </row>
    <row r="108" spans="1:6" s="1" customFormat="1" ht="18.75" customHeight="1">
      <c r="A108" s="136"/>
      <c r="B108" s="4" t="s">
        <v>170</v>
      </c>
      <c r="C108" s="91"/>
      <c r="D108" s="108">
        <v>5000</v>
      </c>
      <c r="F108" s="6"/>
    </row>
    <row r="109" spans="1:4" ht="6" customHeight="1">
      <c r="A109" s="70"/>
      <c r="B109" s="4"/>
      <c r="C109" s="91"/>
      <c r="D109" s="108"/>
    </row>
    <row r="110" spans="1:4" ht="18" customHeight="1">
      <c r="A110" s="70"/>
      <c r="B110" s="3" t="s">
        <v>90</v>
      </c>
      <c r="C110" s="91"/>
      <c r="D110" s="115">
        <f>SUM(D102:D108)</f>
        <v>164845</v>
      </c>
    </row>
    <row r="111" spans="1:4" ht="5.25" customHeight="1">
      <c r="A111" s="73"/>
      <c r="B111" s="4"/>
      <c r="C111" s="91"/>
      <c r="D111" s="110"/>
    </row>
    <row r="112" spans="1:6" s="14" customFormat="1" ht="18.75" customHeight="1">
      <c r="A112" s="69" t="s">
        <v>73</v>
      </c>
      <c r="B112" s="3" t="s">
        <v>74</v>
      </c>
      <c r="C112" s="95"/>
      <c r="D112" s="110"/>
      <c r="F112" s="66"/>
    </row>
    <row r="113" spans="1:4" ht="18" customHeight="1">
      <c r="A113" s="73"/>
      <c r="B113" s="2" t="s">
        <v>161</v>
      </c>
      <c r="C113" s="95"/>
      <c r="D113" s="110"/>
    </row>
    <row r="114" spans="1:4" ht="18.75" customHeight="1">
      <c r="A114" s="138"/>
      <c r="B114" s="1" t="s">
        <v>171</v>
      </c>
      <c r="C114" s="91"/>
      <c r="D114" s="108">
        <v>5000</v>
      </c>
    </row>
    <row r="115" spans="1:4" ht="18.75" customHeight="1">
      <c r="A115" s="74"/>
      <c r="B115" s="1" t="s">
        <v>172</v>
      </c>
      <c r="C115" s="89"/>
      <c r="D115" s="108">
        <v>8000</v>
      </c>
    </row>
    <row r="116" spans="1:4" ht="18.75" customHeight="1">
      <c r="A116" s="73"/>
      <c r="B116" s="1" t="s">
        <v>211</v>
      </c>
      <c r="C116" s="95"/>
      <c r="D116" s="108">
        <v>15000</v>
      </c>
    </row>
    <row r="117" spans="1:4" ht="18.75" customHeight="1">
      <c r="A117" s="74"/>
      <c r="B117" s="1" t="s">
        <v>114</v>
      </c>
      <c r="C117" s="102"/>
      <c r="D117" s="108">
        <v>20000</v>
      </c>
    </row>
    <row r="118" spans="1:4" ht="18.75" customHeight="1">
      <c r="A118" s="74"/>
      <c r="B118" s="4" t="s">
        <v>112</v>
      </c>
      <c r="C118" s="91"/>
      <c r="D118" s="108">
        <v>5000</v>
      </c>
    </row>
    <row r="119" spans="1:4" ht="5.25" customHeight="1">
      <c r="A119" s="74"/>
      <c r="B119" s="4"/>
      <c r="C119" s="91"/>
      <c r="D119" s="108"/>
    </row>
    <row r="120" spans="1:4" ht="18" customHeight="1">
      <c r="A120" s="73"/>
      <c r="B120" s="2" t="s">
        <v>162</v>
      </c>
      <c r="C120" s="91"/>
      <c r="D120" s="115">
        <f>SUM(D114:D118)</f>
        <v>53000</v>
      </c>
    </row>
    <row r="121" spans="1:4" ht="5.25" customHeight="1">
      <c r="A121" s="73"/>
      <c r="B121" s="4"/>
      <c r="C121" s="91"/>
      <c r="D121" s="110"/>
    </row>
    <row r="122" spans="1:4" ht="18" customHeight="1">
      <c r="A122" s="70"/>
      <c r="B122" s="8" t="s">
        <v>29</v>
      </c>
      <c r="C122" s="95"/>
      <c r="D122" s="110"/>
    </row>
    <row r="123" spans="1:4" ht="18.75" customHeight="1">
      <c r="A123" s="70"/>
      <c r="B123" s="5" t="s">
        <v>75</v>
      </c>
      <c r="C123" s="91"/>
      <c r="D123" s="108">
        <v>1500</v>
      </c>
    </row>
    <row r="124" spans="1:4" ht="18.75" customHeight="1">
      <c r="A124" s="70"/>
      <c r="B124" s="5" t="s">
        <v>76</v>
      </c>
      <c r="C124" s="91"/>
      <c r="D124" s="108">
        <v>10750</v>
      </c>
    </row>
    <row r="125" spans="1:4" ht="18.75" customHeight="1">
      <c r="A125" s="74"/>
      <c r="B125" s="4" t="s">
        <v>77</v>
      </c>
      <c r="C125" s="91"/>
      <c r="D125" s="108">
        <v>5000</v>
      </c>
    </row>
    <row r="126" spans="1:4" ht="18.75" customHeight="1">
      <c r="A126" s="74"/>
      <c r="B126" s="4" t="s">
        <v>47</v>
      </c>
      <c r="C126" s="91"/>
      <c r="D126" s="108">
        <v>4250</v>
      </c>
    </row>
    <row r="127" spans="1:4" ht="18.75" customHeight="1">
      <c r="A127" s="74"/>
      <c r="B127" s="4" t="s">
        <v>114</v>
      </c>
      <c r="C127" s="91"/>
      <c r="D127" s="108">
        <v>5000</v>
      </c>
    </row>
    <row r="128" spans="1:4" ht="18.75" customHeight="1">
      <c r="A128" s="74"/>
      <c r="B128" s="4" t="s">
        <v>112</v>
      </c>
      <c r="C128" s="91"/>
      <c r="D128" s="108">
        <v>1250</v>
      </c>
    </row>
    <row r="129" spans="1:4" ht="5.25" customHeight="1">
      <c r="A129" s="74"/>
      <c r="B129" s="3"/>
      <c r="C129" s="95"/>
      <c r="D129" s="110"/>
    </row>
    <row r="130" spans="1:6" s="14" customFormat="1" ht="18" customHeight="1">
      <c r="A130" s="74"/>
      <c r="B130" s="3" t="s">
        <v>91</v>
      </c>
      <c r="C130" s="95"/>
      <c r="D130" s="115">
        <f>SUM(D123:D128)</f>
        <v>27750</v>
      </c>
      <c r="F130" s="66"/>
    </row>
    <row r="131" spans="1:4" ht="5.25" customHeight="1">
      <c r="A131" s="70"/>
      <c r="B131" s="3"/>
      <c r="C131" s="91"/>
      <c r="D131" s="110"/>
    </row>
    <row r="132" spans="1:4" ht="20.25" customHeight="1">
      <c r="A132" s="70"/>
      <c r="B132" s="3" t="s">
        <v>37</v>
      </c>
      <c r="C132" s="91"/>
      <c r="D132" s="110"/>
    </row>
    <row r="133" spans="1:4" ht="18.75" customHeight="1">
      <c r="A133" s="74"/>
      <c r="B133" s="4" t="s">
        <v>45</v>
      </c>
      <c r="C133" s="91"/>
      <c r="D133" s="108">
        <v>5000</v>
      </c>
    </row>
    <row r="134" spans="1:4" ht="18.75" customHeight="1">
      <c r="A134" s="74"/>
      <c r="B134" s="4" t="s">
        <v>46</v>
      </c>
      <c r="C134" s="91"/>
      <c r="D134" s="108">
        <v>10000</v>
      </c>
    </row>
    <row r="135" spans="1:4" ht="18.75" customHeight="1">
      <c r="A135" s="74"/>
      <c r="B135" s="4" t="s">
        <v>47</v>
      </c>
      <c r="C135" s="91"/>
      <c r="D135" s="108">
        <v>4000</v>
      </c>
    </row>
    <row r="136" spans="1:6" ht="18.75" customHeight="1">
      <c r="A136" s="144"/>
      <c r="B136" s="1" t="s">
        <v>114</v>
      </c>
      <c r="C136" s="89"/>
      <c r="D136" s="108">
        <v>10000</v>
      </c>
      <c r="F136" s="6" t="s">
        <v>218</v>
      </c>
    </row>
    <row r="137" spans="1:4" ht="19.5" customHeight="1">
      <c r="A137" s="74"/>
      <c r="B137" s="1" t="s">
        <v>112</v>
      </c>
      <c r="C137" s="89"/>
      <c r="D137" s="108">
        <v>2500</v>
      </c>
    </row>
    <row r="138" spans="1:4" ht="5.25" customHeight="1">
      <c r="A138" s="70"/>
      <c r="B138" s="4"/>
      <c r="C138" s="91"/>
      <c r="D138" s="108"/>
    </row>
    <row r="139" spans="1:6" s="14" customFormat="1" ht="18.75" customHeight="1">
      <c r="A139" s="70"/>
      <c r="B139" s="3" t="s">
        <v>92</v>
      </c>
      <c r="C139" s="95"/>
      <c r="D139" s="115">
        <f>SUM(D133:D137)</f>
        <v>31500</v>
      </c>
      <c r="F139" s="66"/>
    </row>
    <row r="140" spans="1:6" s="14" customFormat="1" ht="5.25" customHeight="1">
      <c r="A140" s="70"/>
      <c r="B140" s="3"/>
      <c r="C140" s="95"/>
      <c r="D140" s="110"/>
      <c r="F140" s="66"/>
    </row>
    <row r="141" spans="1:6" s="14" customFormat="1" ht="20.25" customHeight="1">
      <c r="A141" s="70"/>
      <c r="B141" s="3" t="s">
        <v>103</v>
      </c>
      <c r="C141" s="95"/>
      <c r="D141" s="110"/>
      <c r="F141" s="66"/>
    </row>
    <row r="142" spans="1:6" s="14" customFormat="1" ht="18.75" customHeight="1">
      <c r="A142" s="70"/>
      <c r="B142" s="4" t="s">
        <v>114</v>
      </c>
      <c r="C142" s="91"/>
      <c r="D142" s="108">
        <v>25000</v>
      </c>
      <c r="F142" s="6" t="s">
        <v>219</v>
      </c>
    </row>
    <row r="143" spans="1:4" ht="18.75" customHeight="1">
      <c r="A143" s="70"/>
      <c r="B143" s="4" t="s">
        <v>35</v>
      </c>
      <c r="C143" s="93"/>
      <c r="D143" s="108">
        <v>35550</v>
      </c>
    </row>
    <row r="144" spans="1:6" ht="21" customHeight="1">
      <c r="A144" s="136"/>
      <c r="B144" s="4" t="s">
        <v>173</v>
      </c>
      <c r="C144" s="93"/>
      <c r="D144" s="108">
        <v>15000</v>
      </c>
      <c r="F144" s="6" t="s">
        <v>226</v>
      </c>
    </row>
    <row r="145" spans="1:4" ht="18.75" customHeight="1">
      <c r="A145" s="70"/>
      <c r="B145" s="4" t="s">
        <v>112</v>
      </c>
      <c r="C145" s="93"/>
      <c r="D145" s="108">
        <v>3000</v>
      </c>
    </row>
    <row r="146" spans="1:4" ht="5.25" customHeight="1">
      <c r="A146" s="70"/>
      <c r="B146" s="4"/>
      <c r="C146" s="91"/>
      <c r="D146" s="108"/>
    </row>
    <row r="147" spans="1:6" s="14" customFormat="1" ht="21" customHeight="1">
      <c r="A147" s="70"/>
      <c r="B147" s="3" t="s">
        <v>169</v>
      </c>
      <c r="C147" s="95"/>
      <c r="D147" s="115">
        <f>SUM(D142:D145)</f>
        <v>78550</v>
      </c>
      <c r="F147" s="66"/>
    </row>
    <row r="148" spans="1:4" ht="5.25" customHeight="1" thickBot="1">
      <c r="A148" s="70"/>
      <c r="B148" s="4"/>
      <c r="C148" s="91"/>
      <c r="D148" s="118"/>
    </row>
    <row r="149" spans="1:4" ht="21" customHeight="1" thickBot="1">
      <c r="A149" s="73"/>
      <c r="B149" s="2" t="s">
        <v>32</v>
      </c>
      <c r="C149" s="91"/>
      <c r="D149" s="119">
        <f>SUM(D120,D130,D139,D147)</f>
        <v>190800</v>
      </c>
    </row>
    <row r="150" spans="1:4" ht="8.25" customHeight="1">
      <c r="A150" s="73"/>
      <c r="B150" s="2"/>
      <c r="C150" s="91"/>
      <c r="D150" s="110"/>
    </row>
    <row r="151" spans="1:4" ht="18" customHeight="1">
      <c r="A151" s="69" t="s">
        <v>85</v>
      </c>
      <c r="B151" s="2" t="s">
        <v>186</v>
      </c>
      <c r="C151" s="91"/>
      <c r="D151" s="120"/>
    </row>
    <row r="152" spans="1:4" ht="8.25" customHeight="1">
      <c r="A152" s="69"/>
      <c r="B152" s="2"/>
      <c r="C152" s="91"/>
      <c r="D152" s="120"/>
    </row>
    <row r="153" spans="1:4" ht="18" customHeight="1">
      <c r="A153" s="69"/>
      <c r="B153" s="2" t="s">
        <v>187</v>
      </c>
      <c r="C153" s="91"/>
      <c r="D153" s="120"/>
    </row>
    <row r="154" spans="1:4" ht="18" customHeight="1">
      <c r="A154" s="139"/>
      <c r="B154" s="4" t="s">
        <v>191</v>
      </c>
      <c r="C154" s="91"/>
      <c r="D154" s="108">
        <v>20000</v>
      </c>
    </row>
    <row r="155" spans="1:4" ht="20.25" customHeight="1">
      <c r="A155" s="73"/>
      <c r="B155" s="1" t="s">
        <v>209</v>
      </c>
      <c r="C155" s="91"/>
      <c r="D155" s="108">
        <v>150000</v>
      </c>
    </row>
    <row r="156" spans="1:6" ht="20.25" customHeight="1">
      <c r="A156" s="73"/>
      <c r="B156" s="1" t="s">
        <v>210</v>
      </c>
      <c r="C156" s="91"/>
      <c r="D156" s="108">
        <v>240000</v>
      </c>
      <c r="F156" s="6" t="s">
        <v>216</v>
      </c>
    </row>
    <row r="157" spans="1:4" ht="10.5" customHeight="1">
      <c r="A157" s="139"/>
      <c r="B157" s="4"/>
      <c r="C157" s="91"/>
      <c r="D157" s="108"/>
    </row>
    <row r="158" spans="1:4" ht="18" customHeight="1">
      <c r="A158" s="73"/>
      <c r="B158" s="2" t="s">
        <v>93</v>
      </c>
      <c r="C158" s="91"/>
      <c r="D158" s="115">
        <f>SUM(D154:D156)</f>
        <v>410000</v>
      </c>
    </row>
    <row r="159" spans="1:4" ht="9.75" customHeight="1">
      <c r="A159" s="73"/>
      <c r="B159" s="2"/>
      <c r="C159" s="91"/>
      <c r="D159" s="110"/>
    </row>
    <row r="160" spans="1:4" ht="20.25" customHeight="1">
      <c r="A160" s="73"/>
      <c r="B160" s="2" t="s">
        <v>188</v>
      </c>
      <c r="C160" s="91"/>
      <c r="D160" s="108"/>
    </row>
    <row r="161" spans="1:6" ht="20.25" customHeight="1">
      <c r="A161" s="73"/>
      <c r="B161" s="2" t="s">
        <v>227</v>
      </c>
      <c r="C161" s="91"/>
      <c r="D161" s="108">
        <v>23000</v>
      </c>
      <c r="F161" s="6" t="s">
        <v>228</v>
      </c>
    </row>
    <row r="162" spans="1:4" ht="9.75" customHeight="1">
      <c r="A162" s="73"/>
      <c r="B162" s="1"/>
      <c r="C162" s="91"/>
      <c r="D162" s="108"/>
    </row>
    <row r="163" spans="1:4" ht="20.25" customHeight="1">
      <c r="A163" s="70"/>
      <c r="B163" s="2" t="s">
        <v>189</v>
      </c>
      <c r="C163" s="103"/>
      <c r="D163" s="115">
        <f>SUM(D161:D162)</f>
        <v>23000</v>
      </c>
    </row>
    <row r="164" spans="1:4" ht="8.25" customHeight="1">
      <c r="A164" s="73"/>
      <c r="B164" s="2"/>
      <c r="C164" s="91"/>
      <c r="D164" s="110"/>
    </row>
    <row r="165" spans="1:4" ht="24" customHeight="1" thickBot="1">
      <c r="A165" s="73"/>
      <c r="B165" s="2" t="s">
        <v>190</v>
      </c>
      <c r="C165" s="91"/>
      <c r="D165" s="121">
        <f>SUM(D158,D163)</f>
        <v>433000</v>
      </c>
    </row>
    <row r="166" spans="1:4" ht="18" customHeight="1">
      <c r="A166" s="73"/>
      <c r="B166" s="2"/>
      <c r="C166" s="91"/>
      <c r="D166" s="110"/>
    </row>
    <row r="167" spans="1:4" ht="18" customHeight="1">
      <c r="A167" s="69" t="s">
        <v>178</v>
      </c>
      <c r="B167" s="2" t="s">
        <v>179</v>
      </c>
      <c r="C167" s="91"/>
      <c r="D167" s="120"/>
    </row>
    <row r="168" spans="1:4" ht="6" customHeight="1">
      <c r="A168" s="73"/>
      <c r="B168" s="1"/>
      <c r="C168" s="91"/>
      <c r="D168" s="108"/>
    </row>
    <row r="169" spans="1:4" ht="18" customHeight="1">
      <c r="A169" s="73"/>
      <c r="B169" s="2" t="s">
        <v>180</v>
      </c>
      <c r="C169" s="91"/>
      <c r="D169" s="115">
        <v>0</v>
      </c>
    </row>
    <row r="170" spans="1:4" ht="6.75" customHeight="1" thickBot="1">
      <c r="A170" s="73"/>
      <c r="B170" s="2"/>
      <c r="C170" s="91"/>
      <c r="D170" s="110"/>
    </row>
    <row r="171" spans="1:4" ht="20.25" customHeight="1" thickBot="1">
      <c r="A171" s="73"/>
      <c r="B171" s="2" t="s">
        <v>28</v>
      </c>
      <c r="C171" s="91"/>
      <c r="D171" s="119">
        <f>SUM(D165,D149,D110,D99,D86,D73)</f>
        <v>2104364</v>
      </c>
    </row>
    <row r="172" spans="1:4" ht="10.5" customHeight="1">
      <c r="A172" s="73"/>
      <c r="B172" s="2"/>
      <c r="C172" s="91"/>
      <c r="D172" s="110"/>
    </row>
    <row r="173" spans="1:4" ht="18" customHeight="1">
      <c r="A173" s="71" t="s">
        <v>26</v>
      </c>
      <c r="B173" s="1"/>
      <c r="C173" s="91"/>
      <c r="D173" s="108"/>
    </row>
    <row r="174" spans="1:4" ht="18" customHeight="1">
      <c r="A174" s="71" t="s">
        <v>27</v>
      </c>
      <c r="B174" s="2"/>
      <c r="C174" s="91"/>
      <c r="D174" s="110"/>
    </row>
    <row r="175" spans="1:6" ht="18" customHeight="1">
      <c r="A175" s="70"/>
      <c r="B175" s="4" t="s">
        <v>176</v>
      </c>
      <c r="C175" s="91"/>
      <c r="D175" s="122">
        <v>101477</v>
      </c>
      <c r="F175" s="6" t="s">
        <v>232</v>
      </c>
    </row>
    <row r="176" spans="1:6" ht="18" customHeight="1">
      <c r="A176" s="70"/>
      <c r="B176" s="4" t="s">
        <v>78</v>
      </c>
      <c r="C176" s="91"/>
      <c r="D176" s="122">
        <v>521927</v>
      </c>
      <c r="F176" s="143"/>
    </row>
    <row r="177" spans="1:6" ht="5.25" customHeight="1">
      <c r="A177" s="70"/>
      <c r="B177" s="3"/>
      <c r="C177" s="95"/>
      <c r="D177" s="110"/>
      <c r="F177" s="84"/>
    </row>
    <row r="178" spans="1:6" ht="18" customHeight="1">
      <c r="A178" s="70"/>
      <c r="B178" s="3" t="s">
        <v>94</v>
      </c>
      <c r="C178" s="91"/>
      <c r="D178" s="115">
        <f>SUM(D175,D176)</f>
        <v>623404</v>
      </c>
      <c r="F178" s="84"/>
    </row>
    <row r="179" spans="1:6" ht="18" customHeight="1">
      <c r="A179" s="70"/>
      <c r="B179" s="3"/>
      <c r="C179" s="91"/>
      <c r="D179" s="110"/>
      <c r="F179" s="84"/>
    </row>
    <row r="180" spans="1:6" s="14" customFormat="1" ht="18.75" customHeight="1">
      <c r="A180" s="71" t="s">
        <v>39</v>
      </c>
      <c r="B180" s="3"/>
      <c r="C180" s="95"/>
      <c r="D180" s="110"/>
      <c r="F180" s="142"/>
    </row>
    <row r="181" spans="1:6" s="1" customFormat="1" ht="18.75" customHeight="1">
      <c r="A181" s="70"/>
      <c r="B181" s="4" t="s">
        <v>80</v>
      </c>
      <c r="C181" s="91" t="s">
        <v>0</v>
      </c>
      <c r="D181" s="108">
        <v>732165</v>
      </c>
      <c r="F181" s="143"/>
    </row>
    <row r="182" spans="1:6" s="1" customFormat="1" ht="18.75" customHeight="1">
      <c r="A182" s="70"/>
      <c r="B182" s="4" t="s">
        <v>79</v>
      </c>
      <c r="C182" s="91" t="s">
        <v>0</v>
      </c>
      <c r="D182" s="108">
        <v>45276</v>
      </c>
      <c r="F182" s="84"/>
    </row>
    <row r="183" spans="1:6" ht="6.75" customHeight="1">
      <c r="A183" s="75"/>
      <c r="B183" s="4"/>
      <c r="C183" s="95"/>
      <c r="D183" s="110"/>
      <c r="F183" s="84"/>
    </row>
    <row r="184" spans="1:6" s="14" customFormat="1" ht="18" customHeight="1">
      <c r="A184" s="75"/>
      <c r="B184" s="3" t="s">
        <v>95</v>
      </c>
      <c r="C184" s="95"/>
      <c r="D184" s="115">
        <f>SUM(D181:D183)</f>
        <v>777441</v>
      </c>
      <c r="F184" s="66"/>
    </row>
    <row r="185" spans="1:4" ht="21.75" customHeight="1">
      <c r="A185" s="73"/>
      <c r="B185" s="2"/>
      <c r="C185" s="91"/>
      <c r="D185" s="110"/>
    </row>
    <row r="186" spans="1:4" ht="19.5" customHeight="1">
      <c r="A186" s="71" t="s">
        <v>30</v>
      </c>
      <c r="B186" s="3"/>
      <c r="C186" s="91"/>
      <c r="D186" s="108"/>
    </row>
    <row r="187" spans="1:4" ht="18" customHeight="1">
      <c r="A187" s="70"/>
      <c r="B187" s="4" t="s">
        <v>81</v>
      </c>
      <c r="C187" s="91" t="s">
        <v>4</v>
      </c>
      <c r="D187" s="108">
        <v>50000</v>
      </c>
    </row>
    <row r="188" spans="1:4" ht="18" customHeight="1" thickBot="1">
      <c r="A188" s="70"/>
      <c r="B188" s="4" t="s">
        <v>82</v>
      </c>
      <c r="C188" s="91"/>
      <c r="D188" s="118">
        <v>20000</v>
      </c>
    </row>
    <row r="189" spans="1:6" s="14" customFormat="1" ht="20.25" customHeight="1">
      <c r="A189" s="70"/>
      <c r="B189" s="3" t="s">
        <v>96</v>
      </c>
      <c r="C189" s="95"/>
      <c r="D189" s="110">
        <f>SUM(D187:D188)</f>
        <v>70000</v>
      </c>
      <c r="F189" s="66"/>
    </row>
    <row r="190" spans="1:4" ht="3.75" customHeight="1">
      <c r="A190" s="70"/>
      <c r="B190" s="4"/>
      <c r="C190" s="91"/>
      <c r="D190" s="108"/>
    </row>
    <row r="191" spans="1:4" ht="22.5" customHeight="1">
      <c r="A191" s="71" t="s">
        <v>31</v>
      </c>
      <c r="B191" s="4"/>
      <c r="C191" s="91"/>
      <c r="D191" s="108"/>
    </row>
    <row r="192" spans="1:4" ht="22.5" customHeight="1">
      <c r="A192" s="70"/>
      <c r="B192" s="5" t="s">
        <v>15</v>
      </c>
      <c r="C192" s="91" t="s">
        <v>14</v>
      </c>
      <c r="D192" s="123">
        <f>SUM(D169+D165+D149+D110+D99+D86+D73)</f>
        <v>2104364</v>
      </c>
    </row>
    <row r="193" spans="1:4" ht="22.5" customHeight="1" thickBot="1">
      <c r="A193" s="70"/>
      <c r="B193" s="5" t="s">
        <v>3</v>
      </c>
      <c r="C193" s="91" t="s">
        <v>25</v>
      </c>
      <c r="D193" s="124">
        <f>SUM(D40)</f>
        <v>2104450.41916</v>
      </c>
    </row>
    <row r="194" spans="1:6" s="1" customFormat="1" ht="22.5" customHeight="1">
      <c r="A194" s="70"/>
      <c r="B194" s="5" t="s">
        <v>19</v>
      </c>
      <c r="C194" s="91" t="s">
        <v>20</v>
      </c>
      <c r="D194" s="123">
        <f>SUM(D193-D192)</f>
        <v>86.41916000004858</v>
      </c>
      <c r="F194" s="6"/>
    </row>
    <row r="195" spans="1:6" s="1" customFormat="1" ht="22.5" customHeight="1">
      <c r="A195" s="70"/>
      <c r="B195" s="5" t="s">
        <v>16</v>
      </c>
      <c r="C195" s="91" t="s">
        <v>24</v>
      </c>
      <c r="D195" s="123">
        <f>SUM(D40+D178)</f>
        <v>2727854.41916</v>
      </c>
      <c r="F195" s="6"/>
    </row>
    <row r="196" spans="1:6" s="1" customFormat="1" ht="22.5" customHeight="1">
      <c r="A196" s="70"/>
      <c r="B196" s="5" t="s">
        <v>177</v>
      </c>
      <c r="C196" s="91"/>
      <c r="D196" s="125">
        <v>731006</v>
      </c>
      <c r="F196" s="6"/>
    </row>
    <row r="197" spans="1:6" s="1" customFormat="1" ht="30" customHeight="1">
      <c r="A197" s="70"/>
      <c r="B197" s="5" t="s">
        <v>22</v>
      </c>
      <c r="C197" s="91" t="s">
        <v>17</v>
      </c>
      <c r="D197" s="123">
        <f>SUM(D195,D196)</f>
        <v>3458860.41916</v>
      </c>
      <c r="F197" s="6"/>
    </row>
    <row r="198" spans="1:6" s="1" customFormat="1" ht="22.5" customHeight="1">
      <c r="A198" s="70"/>
      <c r="B198" s="5" t="s">
        <v>33</v>
      </c>
      <c r="C198" s="91" t="s">
        <v>18</v>
      </c>
      <c r="D198" s="123">
        <f>SUM(D195-D192)</f>
        <v>623490.41916</v>
      </c>
      <c r="F198" s="6"/>
    </row>
    <row r="199" spans="1:6" s="1" customFormat="1" ht="22.5" customHeight="1" thickBot="1">
      <c r="A199" s="140"/>
      <c r="B199" s="67" t="s">
        <v>34</v>
      </c>
      <c r="C199" s="104" t="s">
        <v>36</v>
      </c>
      <c r="D199" s="124">
        <f>SUM(D197-D192)</f>
        <v>1354496.41916</v>
      </c>
      <c r="F199" s="6"/>
    </row>
    <row r="200" spans="3:4" ht="26.25" customHeight="1">
      <c r="C200" s="60"/>
      <c r="D200" s="1"/>
    </row>
    <row r="201" spans="2:4" ht="16.5" customHeight="1">
      <c r="B201" s="1"/>
      <c r="C201" s="61"/>
      <c r="D201" s="1"/>
    </row>
    <row r="202" spans="2:4" ht="16.5" customHeight="1">
      <c r="B202" s="1"/>
      <c r="C202" s="61"/>
      <c r="D202" s="1"/>
    </row>
    <row r="203" spans="2:4" ht="16.5" customHeight="1">
      <c r="B203" s="1"/>
      <c r="C203" s="61"/>
      <c r="D203" s="1"/>
    </row>
    <row r="204" spans="2:4" ht="16.5" customHeight="1">
      <c r="B204" s="1"/>
      <c r="C204" s="61"/>
      <c r="D204" s="1"/>
    </row>
    <row r="205" spans="2:4" ht="16.5" customHeight="1">
      <c r="B205" s="1"/>
      <c r="C205" s="61"/>
      <c r="D205" s="1"/>
    </row>
    <row r="206" spans="2:4" ht="16.5" customHeight="1">
      <c r="B206" s="1"/>
      <c r="D206" s="1"/>
    </row>
    <row r="207" ht="16.5" customHeight="1">
      <c r="B207" s="1"/>
    </row>
  </sheetData>
  <sheetProtection/>
  <mergeCells count="3">
    <mergeCell ref="A3:B3"/>
    <mergeCell ref="A1:C1"/>
    <mergeCell ref="A2:C2"/>
  </mergeCells>
  <printOptions gridLines="1" horizontalCentered="1" verticalCentered="1"/>
  <pageMargins left="0.27" right="0.02" top="0.5" bottom="1" header="0.3" footer="0.3"/>
  <pageSetup horizontalDpi="600" verticalDpi="600" orientation="portrait" r:id="rId1"/>
  <headerFooter scaleWithDoc="0" alignWithMargins="0">
    <oddHeader xml:space="preserve">&amp;C&amp;"Times New Roman,Bold"&amp;12 &amp;R Budget Revision 2 
Approved 6.16.2016
 </oddHeader>
    <oddFooter>&amp;L&amp;"Times New Roman,Regular"&amp;8&amp;F&amp;C&amp;"Times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 </cp:lastModifiedBy>
  <cp:lastPrinted>2017-07-25T15:34:55Z</cp:lastPrinted>
  <dcterms:created xsi:type="dcterms:W3CDTF">1998-05-08T16:20:26Z</dcterms:created>
  <dcterms:modified xsi:type="dcterms:W3CDTF">2017-07-25T17:18:31Z</dcterms:modified>
  <cp:category/>
  <cp:version/>
  <cp:contentType/>
  <cp:contentStatus/>
</cp:coreProperties>
</file>