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35" windowWidth="12255" windowHeight="6660" activeTab="0"/>
  </bookViews>
  <sheets>
    <sheet name="Summary level Budget" sheetId="1" r:id="rId1"/>
    <sheet name="Rev1 Approved 10.10.2013" sheetId="2" r:id="rId2"/>
  </sheets>
  <definedNames>
    <definedName name="exp">#REF!</definedName>
    <definedName name="EXPENSES">#REF!</definedName>
    <definedName name="FEES">#REF!</definedName>
    <definedName name="FUNDS">#REF!</definedName>
    <definedName name="_xlnm.Print_Area" localSheetId="1">'Rev1 Approved 10.10.2013'!$A$1:$E$193</definedName>
    <definedName name="_xlnm.Print_Area" localSheetId="0">'Summary level Budget'!$A$1:$F$45</definedName>
    <definedName name="_xlnm.Print_Titles" localSheetId="1">'Rev1 Approved 10.10.2013'!$3:$3</definedName>
  </definedNames>
  <calcPr fullCalcOnLoad="1"/>
</workbook>
</file>

<file path=xl/sharedStrings.xml><?xml version="1.0" encoding="utf-8"?>
<sst xmlns="http://schemas.openxmlformats.org/spreadsheetml/2006/main" count="322" uniqueCount="262">
  <si>
    <t>Restricted</t>
  </si>
  <si>
    <t>Auditor (Annual)</t>
  </si>
  <si>
    <t>Electricity &amp; Water</t>
  </si>
  <si>
    <t>b.  Total District Revenue</t>
  </si>
  <si>
    <t>Per Audit Results</t>
  </si>
  <si>
    <t>Postage / Freight / Shipping</t>
  </si>
  <si>
    <t>Workers Compensation Insurance</t>
  </si>
  <si>
    <t>TML</t>
  </si>
  <si>
    <t>Subscriptions / Publications</t>
  </si>
  <si>
    <t>General Miscellaneous</t>
  </si>
  <si>
    <t>Conservation Credits</t>
  </si>
  <si>
    <t>II.  EXPENDITURES</t>
  </si>
  <si>
    <t>TOTAL PROJECTED INCOME</t>
  </si>
  <si>
    <t>Texas Workforce Commission Taxes</t>
  </si>
  <si>
    <t>Directors' Fees of Office</t>
  </si>
  <si>
    <t>excludes non-cash disbursements</t>
  </si>
  <si>
    <t xml:space="preserve">a.  Total District Expenditures </t>
  </si>
  <si>
    <t>d.  Total Revenue &amp; Cash Funds (excluding Limited Use Funds)</t>
  </si>
  <si>
    <t>e.  Year-End Contingency Fund</t>
  </si>
  <si>
    <t>(d + e)</t>
  </si>
  <si>
    <t>(d - a)</t>
  </si>
  <si>
    <t xml:space="preserve">c.  Current Net Gain / (Loss)                                           </t>
  </si>
  <si>
    <t>revenue - expenses</t>
  </si>
  <si>
    <t>Employee Pension Plan Contribution</t>
  </si>
  <si>
    <t xml:space="preserve">f.  Total Revenue &amp; Cash Funds (w/ Contingency &amp; excluding Limited Use Funds) </t>
  </si>
  <si>
    <t>Non-Capital</t>
  </si>
  <si>
    <t xml:space="preserve">Budgeted Permitted Pumpage  (Gallons)  </t>
  </si>
  <si>
    <t>projected income + available cash funds</t>
  </si>
  <si>
    <t>current projected income</t>
  </si>
  <si>
    <t>III.  BANK ACCOUNTS</t>
  </si>
  <si>
    <t xml:space="preserve">        Available Funds</t>
  </si>
  <si>
    <t>TOTAL EXPENSES</t>
  </si>
  <si>
    <t>Education and Outreach Team</t>
  </si>
  <si>
    <t>IV.   NON-CASH DISBURSEMENTS</t>
  </si>
  <si>
    <t>V.   PROJECTED POSITION</t>
  </si>
  <si>
    <t>Total Team Expenditures</t>
  </si>
  <si>
    <t>g.  Projected Cash Position w/o Contingency Fund</t>
  </si>
  <si>
    <t>h.  Projected Cash Position w/ Contingency Fund</t>
  </si>
  <si>
    <t>GMA Joint Planning</t>
  </si>
  <si>
    <t>(f - a)  OR  (g + e)</t>
  </si>
  <si>
    <t>Regulatory Compliance Team</t>
  </si>
  <si>
    <t>Goal-based Incentive Compensation</t>
  </si>
  <si>
    <t>Figer and Company</t>
  </si>
  <si>
    <t xml:space="preserve">      Limited Use Funds</t>
  </si>
  <si>
    <t xml:space="preserve">Miscellaneous Income </t>
  </si>
  <si>
    <t>Bickerstaff</t>
  </si>
  <si>
    <t>Information Technology Monthly Maintenance</t>
  </si>
  <si>
    <t>Board Meetings and Staff Meetings</t>
  </si>
  <si>
    <t>Exempt</t>
  </si>
  <si>
    <t>Non-exempt</t>
  </si>
  <si>
    <t xml:space="preserve">       Postage Meter Lease</t>
  </si>
  <si>
    <t xml:space="preserve">       Copier Lease and Maintenance</t>
  </si>
  <si>
    <t>Special Projects and Investigations</t>
  </si>
  <si>
    <t>Well Sampling and Services</t>
  </si>
  <si>
    <t>Equipment and Supplies</t>
  </si>
  <si>
    <t>Administrative Fees</t>
  </si>
  <si>
    <t>Telecommunications Services</t>
  </si>
  <si>
    <t xml:space="preserve">The Standard </t>
  </si>
  <si>
    <t>Hydrogeologic Characterization:</t>
  </si>
  <si>
    <t xml:space="preserve">     Field Equipment</t>
  </si>
  <si>
    <t>Printing / Copying / Photo Processing</t>
  </si>
  <si>
    <t>Organizational / Staff Professional Dues</t>
  </si>
  <si>
    <r>
      <t xml:space="preserve">Retirement Plan </t>
    </r>
    <r>
      <rPr>
        <sz val="10"/>
        <rFont val="Times New Roman"/>
        <family val="1"/>
      </rPr>
      <t>(Third Party Administration)</t>
    </r>
  </si>
  <si>
    <t>Legal - General Services</t>
  </si>
  <si>
    <t xml:space="preserve">     Monitor Well Evaluation / Repair</t>
  </si>
  <si>
    <t xml:space="preserve">     Equipment Maintenance / Replacement</t>
  </si>
  <si>
    <t xml:space="preserve">     Total Water Use Fees</t>
  </si>
  <si>
    <t xml:space="preserve">     Total Other Fees</t>
  </si>
  <si>
    <t xml:space="preserve">     Total Other Income</t>
  </si>
  <si>
    <t>Maintenance:</t>
  </si>
  <si>
    <t xml:space="preserve">       Fleet Maintenance / Repair</t>
  </si>
  <si>
    <t xml:space="preserve">       Office Complex / Offices / Lawn </t>
  </si>
  <si>
    <t>Leases:</t>
  </si>
  <si>
    <t>Directors Conferences / Travel</t>
  </si>
  <si>
    <t>A.</t>
  </si>
  <si>
    <t>Office Supplies / Canteen</t>
  </si>
  <si>
    <t>Water Use Fees:</t>
  </si>
  <si>
    <t xml:space="preserve">A.  </t>
  </si>
  <si>
    <t xml:space="preserve">Permit Application and Development </t>
  </si>
  <si>
    <t xml:space="preserve">COA Contribution </t>
  </si>
  <si>
    <t>Other Fees:</t>
  </si>
  <si>
    <t>B.</t>
  </si>
  <si>
    <t>Other Income:</t>
  </si>
  <si>
    <t>C.</t>
  </si>
  <si>
    <t>Salaries and Wages</t>
  </si>
  <si>
    <t>Operational Expenses</t>
  </si>
  <si>
    <t>Employment Taxes, Insurance and Benefits</t>
  </si>
  <si>
    <t>D.</t>
  </si>
  <si>
    <t>Professional Services</t>
  </si>
  <si>
    <t>E.</t>
  </si>
  <si>
    <t>Team Expenditures</t>
  </si>
  <si>
    <t xml:space="preserve">Publications </t>
  </si>
  <si>
    <t>Outreach</t>
  </si>
  <si>
    <t>General Support</t>
  </si>
  <si>
    <t>Citibank(Checking / Payroll)</t>
  </si>
  <si>
    <t>TexPool General</t>
  </si>
  <si>
    <t>TexPool - Reserve Account</t>
  </si>
  <si>
    <t>TexPool - Contingency Account</t>
  </si>
  <si>
    <t>TexPool - Capital Account</t>
  </si>
  <si>
    <t>Depreciation Expense</t>
  </si>
  <si>
    <t>Accrued Benefits Payable (Earned Vacation)</t>
  </si>
  <si>
    <t>Group Health Insurance (Employee only)</t>
  </si>
  <si>
    <t>current premiums paid by District are 44458 (reduced in march from 52318) and are forecast to increase by at least 10% nationally</t>
  </si>
  <si>
    <t>F.</t>
  </si>
  <si>
    <t>Grant Expenses</t>
  </si>
  <si>
    <t xml:space="preserve">     Total Operational Expenses</t>
  </si>
  <si>
    <t xml:space="preserve">     Salary &amp; Wages</t>
  </si>
  <si>
    <t xml:space="preserve">     Total Salaries, Wages and Compensation</t>
  </si>
  <si>
    <t xml:space="preserve">     Total Employment Taxes, Insurance and Benefits</t>
  </si>
  <si>
    <t xml:space="preserve">     Total Professional Services</t>
  </si>
  <si>
    <t xml:space="preserve">     Total Education and Outreach Team </t>
  </si>
  <si>
    <t xml:space="preserve">     Total Regulatory Compliance Team </t>
  </si>
  <si>
    <t xml:space="preserve">     Total Grant Expenses</t>
  </si>
  <si>
    <t xml:space="preserve">     Total Available Funds (Excludes Limited Use Funds)</t>
  </si>
  <si>
    <t xml:space="preserve">     Total Limited Use Funds</t>
  </si>
  <si>
    <t xml:space="preserve">     Total Non-Cash Disbursements</t>
  </si>
  <si>
    <t>Interest Income</t>
  </si>
  <si>
    <t>Senior Staff Discretionary Funds</t>
  </si>
  <si>
    <t>Salary and Wages Cost of Living Increases</t>
  </si>
  <si>
    <t>Advertising and Notices</t>
  </si>
  <si>
    <t>Annual Permit Fees</t>
  </si>
  <si>
    <t>Computer Software Maintenance/Upgrades/Acquisitions</t>
  </si>
  <si>
    <t>General Management Team &amp; Administrative Team</t>
  </si>
  <si>
    <t xml:space="preserve">         Total Actual Authorized Pumpage</t>
  </si>
  <si>
    <t xml:space="preserve"> Water Transport Fees ( $0.31/1,000 gallons )</t>
  </si>
  <si>
    <t>Known Potential / Pending Permit Increases (@ 17¢ per 1,000 gallons)</t>
  </si>
  <si>
    <t>Total Projected Permitting Revenue</t>
  </si>
  <si>
    <t>Growth @1% based on Total Actual Authorized Pumpage (@ 17¢ per 1,000 gallons)</t>
  </si>
  <si>
    <t>Contingency</t>
  </si>
  <si>
    <t xml:space="preserve"> revenue deduction</t>
  </si>
  <si>
    <t>Election</t>
  </si>
  <si>
    <t>Actual Authorized Pumpage Revenue (@ 46¢ per 1,000 gallons)</t>
  </si>
  <si>
    <t>Known Potential / Pending Permit Increases  (@ 46¢ per 1,000 gallons)</t>
  </si>
  <si>
    <r>
      <t>Actual Authorized Pumpage Revenue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(@ 17¢ per 1,000 gallons)</t>
    </r>
  </si>
  <si>
    <t xml:space="preserve">Payroll Taxes </t>
  </si>
  <si>
    <t>Conferences and Seminars</t>
  </si>
  <si>
    <t>Growth @1% based on Total Actual Authorized Pumpage (@ 46¢ per 1,000 gallons)</t>
  </si>
  <si>
    <t>HCP-Completion Project</t>
  </si>
  <si>
    <t>HCP-Completion Project - Hicks Contract</t>
  </si>
  <si>
    <t>Contracted Support</t>
  </si>
  <si>
    <t xml:space="preserve">QB/Journyx </t>
  </si>
  <si>
    <t>Accounting System Operation</t>
  </si>
  <si>
    <t>Transfers Into and Out of Restricted Funds</t>
  </si>
  <si>
    <t>Computer 3-D Software Maintenance</t>
  </si>
  <si>
    <t>Interns</t>
  </si>
  <si>
    <t>Salary and Wage Increases</t>
  </si>
  <si>
    <t xml:space="preserve">      Dye-trace studies</t>
  </si>
  <si>
    <t>Quarterly lease</t>
  </si>
  <si>
    <t>GE Capital / Dahill / CIT</t>
  </si>
  <si>
    <t>I.</t>
  </si>
  <si>
    <t xml:space="preserve">Projected Permitted Pumpage Volume </t>
  </si>
  <si>
    <t>Category %</t>
  </si>
  <si>
    <t>Total</t>
  </si>
  <si>
    <t>Total Projected Income:</t>
  </si>
  <si>
    <t>Projected Water Use Fee Revenue</t>
  </si>
  <si>
    <t>COA Assessment</t>
  </si>
  <si>
    <t>Transport Fee</t>
  </si>
  <si>
    <t>Other Fees</t>
  </si>
  <si>
    <t>Transfers into Current Income from Limited use Funds</t>
  </si>
  <si>
    <t>Other Income</t>
  </si>
  <si>
    <t>II.</t>
  </si>
  <si>
    <t>Salaries, Wages and Compensation</t>
  </si>
  <si>
    <t>E</t>
  </si>
  <si>
    <t>Grant Expenditures</t>
  </si>
  <si>
    <t>F</t>
  </si>
  <si>
    <t>Team Expenditures (net of staff labor)</t>
  </si>
  <si>
    <t xml:space="preserve">     General Management and Administration Teams</t>
  </si>
  <si>
    <t xml:space="preserve">     Education and Community Outreach Team</t>
  </si>
  <si>
    <t xml:space="preserve">     Aquifer Science Team</t>
  </si>
  <si>
    <t xml:space="preserve">     Regulatory Compliance Team</t>
  </si>
  <si>
    <t>III.</t>
  </si>
  <si>
    <t>PROJECTED POSITION</t>
  </si>
  <si>
    <t xml:space="preserve">Current Year Operations </t>
  </si>
  <si>
    <t>Total Projected Expenditures</t>
  </si>
  <si>
    <t>Total Projected Revenues</t>
  </si>
  <si>
    <t xml:space="preserve">     Current Net Gain/Loss</t>
  </si>
  <si>
    <t>TexPool Contingency</t>
  </si>
  <si>
    <t>TexPool Reserve</t>
  </si>
  <si>
    <t>TexPool Capital</t>
  </si>
  <si>
    <t>Annual Contribution to Reserves (Contingency)</t>
  </si>
  <si>
    <t>General R &amp; M</t>
  </si>
  <si>
    <t xml:space="preserve">Computer Hardware / Plotter Supplies </t>
  </si>
  <si>
    <t>Westbay Well using funds specifically transferred from Capital</t>
  </si>
  <si>
    <t>Special Project - Engineering and Legal Support</t>
  </si>
  <si>
    <t>General</t>
  </si>
  <si>
    <t>APIA</t>
  </si>
  <si>
    <t>Professional Development</t>
  </si>
  <si>
    <t>25% of premium District-paid</t>
  </si>
  <si>
    <t>to include an annual 5,000 transfer</t>
  </si>
  <si>
    <t>External Meetings and Sponsorships</t>
  </si>
  <si>
    <t>Notes</t>
  </si>
  <si>
    <t xml:space="preserve">       Facilities Upgrades</t>
  </si>
  <si>
    <t>1500 x 10</t>
  </si>
  <si>
    <t>MetLife</t>
  </si>
  <si>
    <t>Unum</t>
  </si>
  <si>
    <t xml:space="preserve">       Facilities R&amp;M</t>
  </si>
  <si>
    <r>
      <t>Group Health Insurance</t>
    </r>
    <r>
      <rPr>
        <sz val="10"/>
        <rFont val="Times New Roman"/>
        <family val="1"/>
      </rPr>
      <t xml:space="preserve"> (Dependent Coverage)</t>
    </r>
  </si>
  <si>
    <r>
      <t>Dental Insurance</t>
    </r>
    <r>
      <rPr>
        <sz val="10"/>
        <rFont val="Times New Roman"/>
        <family val="1"/>
      </rPr>
      <t xml:space="preserve"> (Employee &amp; Dependent Coverage)</t>
    </r>
  </si>
  <si>
    <r>
      <t xml:space="preserve">Life Insurance </t>
    </r>
    <r>
      <rPr>
        <sz val="10"/>
        <rFont val="Times New Roman"/>
        <family val="1"/>
      </rPr>
      <t>(Employee Coverage)</t>
    </r>
  </si>
  <si>
    <r>
      <t>Vision Insurance</t>
    </r>
    <r>
      <rPr>
        <sz val="10"/>
        <rFont val="Times New Roman"/>
        <family val="1"/>
      </rPr>
      <t xml:space="preserve"> (Employee Coverage)</t>
    </r>
  </si>
  <si>
    <t>200 x 10</t>
  </si>
  <si>
    <t>5 month</t>
  </si>
  <si>
    <t>Phone, Internet, Telemetry, Smartphone</t>
  </si>
  <si>
    <t>FY10 10957, FY11 8953, FY12 8920, FY13 as of 6.25 7441 (+ 7000 SmPh)</t>
  </si>
  <si>
    <t>Special Projects</t>
  </si>
  <si>
    <r>
      <t xml:space="preserve">Insurance  </t>
    </r>
    <r>
      <rPr>
        <sz val="10"/>
        <rFont val="Times New Roman"/>
        <family val="1"/>
      </rPr>
      <t>(Auto, Liability, Property, E&amp;O, Public Bonds)</t>
    </r>
  </si>
  <si>
    <t>unknown until October</t>
  </si>
  <si>
    <t>straight calculation</t>
  </si>
  <si>
    <t>09/2013 through 01/2014 (5 months)</t>
  </si>
  <si>
    <t>need to consider vacation sells and JD Jan 5k</t>
  </si>
  <si>
    <t>need to consider vacation sells + JD (44 +2500)</t>
  </si>
  <si>
    <t xml:space="preserve">unknown until October </t>
  </si>
  <si>
    <t>A/C account</t>
  </si>
  <si>
    <t>PROJECTED REVENUES FOR FISCAL YEAR 2014</t>
  </si>
  <si>
    <t>private well screening sampling,  JV TLAP background sampling</t>
  </si>
  <si>
    <t>routine sampling, geophysical logging, NDU meter installation</t>
  </si>
  <si>
    <t>NDU meters, gps, camera, field clothes, lab equipment, tools</t>
  </si>
  <si>
    <t>DGRA review of SH45, Vickers permitting support, Charles Porter</t>
  </si>
  <si>
    <t>Wastewater study</t>
  </si>
  <si>
    <t>Brooks/Holland post-retainer</t>
  </si>
  <si>
    <t>649267 (628235+9032+7000+5000) + 29492 + 11000 + 45000</t>
  </si>
  <si>
    <t xml:space="preserve">     Natural Flourescence study</t>
  </si>
  <si>
    <t xml:space="preserve">     ASR Pilot Study</t>
  </si>
  <si>
    <t>in-house binding more than outsourcing</t>
  </si>
  <si>
    <t>JD</t>
  </si>
  <si>
    <t>annual transfer</t>
  </si>
  <si>
    <t>FY10 994, FY11 947, FY12 678, FY13 1194 to cover teams' needs also rather than budgeted by team, to include AS 1500, RC 3000</t>
  </si>
  <si>
    <t>Salary Merit Adjustments</t>
  </si>
  <si>
    <t xml:space="preserve">2 FTE </t>
  </si>
  <si>
    <t>Jennee, Zavala, and GIS geocoding project</t>
  </si>
  <si>
    <t xml:space="preserve"> cash forecast  assumption for September</t>
  </si>
  <si>
    <t>as of 7.19.2013</t>
  </si>
  <si>
    <t>HOA Partnership</t>
  </si>
  <si>
    <t>verbal changes from Board (legal back to 45000 from 42000)</t>
  </si>
  <si>
    <r>
      <t xml:space="preserve">I.  INCOME        </t>
    </r>
    <r>
      <rPr>
        <sz val="12"/>
        <rFont val="Times New Roman"/>
        <family val="1"/>
      </rPr>
      <t xml:space="preserve">  </t>
    </r>
  </si>
  <si>
    <t>Transfer from  General account for Westbay Project</t>
  </si>
  <si>
    <t>10200 USGS and 10000 TSU saline evals</t>
  </si>
  <si>
    <t>20k transducer string, 12k saline zone well/alt water supply studies and 100k</t>
  </si>
  <si>
    <t>new</t>
  </si>
  <si>
    <t>Undesignated Discretionary Expense</t>
  </si>
  <si>
    <t>for JD - new</t>
  </si>
  <si>
    <t>Kirk Holland Contract</t>
  </si>
  <si>
    <t>Board-approved transfer</t>
  </si>
  <si>
    <t>includes 1000 for contracted support</t>
  </si>
  <si>
    <t xml:space="preserve">United and SISlink </t>
  </si>
  <si>
    <t>health + sis = 60k + 9100</t>
  </si>
  <si>
    <t>Vehicles</t>
  </si>
  <si>
    <t>9000 annual legislative cap</t>
  </si>
  <si>
    <t>USGS and TSU</t>
  </si>
  <si>
    <t>Aquifer Science Team</t>
  </si>
  <si>
    <t xml:space="preserve">     Total  Aquifer Science Team </t>
  </si>
  <si>
    <t>Water Chemistry Studies:</t>
  </si>
  <si>
    <t xml:space="preserve">      Well Analyses </t>
  </si>
  <si>
    <t>Monitor Well and Equipment:</t>
  </si>
  <si>
    <t>Transfers out of Current Income into Limited use Funds</t>
  </si>
  <si>
    <t>PROJECTED EXPENDITURES FOR FISCAL YEAR 2014</t>
  </si>
  <si>
    <t>LIMITED USE FUNDS  - RESTRICTED (as of 7.19.2013)</t>
  </si>
  <si>
    <t xml:space="preserve">     Total General Management Team &amp; Administrative Tram</t>
  </si>
  <si>
    <t>Barton Springs/Edwards Aquifer Conservation District</t>
  </si>
  <si>
    <t>Transfer from General account to cover expense adjustments</t>
  </si>
  <si>
    <t>Board-Approved 10.10.2013</t>
  </si>
  <si>
    <t>Fiscal Year 2014  Budget Revision 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</si>
</sst>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</numFmts>
  <fonts count="6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sz val="12"/>
      <name val="Geneva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Geneva"/>
      <family val="0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Geneva"/>
      <family val="0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10" fillId="0" borderId="0" xfId="42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69" fontId="6" fillId="0" borderId="10" xfId="0" applyNumberFormat="1" applyFont="1" applyFill="1" applyBorder="1" applyAlignment="1" applyProtection="1">
      <alignment horizontal="center" vertical="center"/>
      <protection locked="0"/>
    </xf>
    <xf numFmtId="169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6" fillId="0" borderId="10" xfId="0" applyNumberFormat="1" applyFont="1" applyFill="1" applyBorder="1" applyAlignment="1" applyProtection="1">
      <alignment horizontal="left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4" fontId="1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79" fontId="10" fillId="0" borderId="11" xfId="0" applyNumberFormat="1" applyFont="1" applyFill="1" applyBorder="1" applyAlignment="1" applyProtection="1">
      <alignment vertical="center"/>
      <protection locked="0"/>
    </xf>
    <xf numFmtId="179" fontId="11" fillId="0" borderId="11" xfId="0" applyNumberFormat="1" applyFont="1" applyFill="1" applyBorder="1" applyAlignment="1" applyProtection="1">
      <alignment vertical="center"/>
      <protection locked="0"/>
    </xf>
    <xf numFmtId="179" fontId="10" fillId="0" borderId="11" xfId="42" applyNumberFormat="1" applyFont="1" applyFill="1" applyBorder="1" applyAlignment="1" applyProtection="1">
      <alignment vertical="center"/>
      <protection locked="0"/>
    </xf>
    <xf numFmtId="179" fontId="11" fillId="0" borderId="12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locked="0"/>
    </xf>
    <xf numFmtId="169" fontId="61" fillId="0" borderId="1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169" fontId="62" fillId="0" borderId="10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3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5" fontId="62" fillId="0" borderId="11" xfId="0" applyNumberFormat="1" applyFont="1" applyFill="1" applyBorder="1" applyAlignment="1" applyProtection="1">
      <alignment horizontal="right" vertical="center"/>
      <protection locked="0"/>
    </xf>
    <xf numFmtId="179" fontId="62" fillId="0" borderId="11" xfId="0" applyNumberFormat="1" applyFont="1" applyFill="1" applyBorder="1" applyAlignment="1" applyProtection="1">
      <alignment horizontal="right" vertical="center"/>
      <protection locked="0"/>
    </xf>
    <xf numFmtId="179" fontId="60" fillId="0" borderId="11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left" vertical="center" wrapText="1"/>
      <protection locked="0"/>
    </xf>
    <xf numFmtId="179" fontId="62" fillId="0" borderId="11" xfId="0" applyNumberFormat="1" applyFont="1" applyFill="1" applyBorder="1" applyAlignment="1" applyProtection="1">
      <alignment vertical="center"/>
      <protection locked="0"/>
    </xf>
    <xf numFmtId="179" fontId="60" fillId="0" borderId="11" xfId="0" applyNumberFormat="1" applyFont="1" applyFill="1" applyBorder="1" applyAlignment="1" applyProtection="1" quotePrefix="1">
      <alignment horizontal="right" vertical="center"/>
      <protection locked="0"/>
    </xf>
    <xf numFmtId="179" fontId="62" fillId="0" borderId="11" xfId="0" applyNumberFormat="1" applyFont="1" applyFill="1" applyBorder="1" applyAlignment="1" applyProtection="1" quotePrefix="1">
      <alignment horizontal="right" vertical="center"/>
      <protection locked="0"/>
    </xf>
    <xf numFmtId="169" fontId="64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179" fontId="60" fillId="0" borderId="14" xfId="0" applyNumberFormat="1" applyFont="1" applyFill="1" applyBorder="1" applyAlignment="1" applyProtection="1">
      <alignment vertical="center"/>
      <protection locked="0"/>
    </xf>
    <xf numFmtId="169" fontId="61" fillId="0" borderId="0" xfId="0" applyNumberFormat="1" applyFont="1" applyFill="1" applyBorder="1" applyAlignment="1" applyProtection="1">
      <alignment horizontal="center" vertical="center"/>
      <protection locked="0"/>
    </xf>
    <xf numFmtId="44" fontId="6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60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169" fontId="64" fillId="0" borderId="10" xfId="0" applyNumberFormat="1" applyFont="1" applyFill="1" applyBorder="1" applyAlignment="1" applyProtection="1">
      <alignment horizontal="left" vertical="center"/>
      <protection locked="0"/>
    </xf>
    <xf numFmtId="179" fontId="62" fillId="0" borderId="15" xfId="0" applyNumberFormat="1" applyFont="1" applyFill="1" applyBorder="1" applyAlignment="1" applyProtection="1">
      <alignment vertical="center"/>
      <protection locked="0"/>
    </xf>
    <xf numFmtId="44" fontId="6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6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horizontal="left" vertical="center"/>
      <protection locked="0"/>
    </xf>
    <xf numFmtId="169" fontId="4" fillId="0" borderId="10" xfId="0" applyNumberFormat="1" applyFont="1" applyFill="1" applyBorder="1" applyAlignment="1" applyProtection="1">
      <alignment horizontal="left" vertical="center"/>
      <protection locked="0"/>
    </xf>
    <xf numFmtId="179" fontId="11" fillId="0" borderId="16" xfId="0" applyNumberFormat="1" applyFont="1" applyFill="1" applyBorder="1" applyAlignment="1" applyProtection="1">
      <alignment vertical="center"/>
      <protection locked="0"/>
    </xf>
    <xf numFmtId="169" fontId="11" fillId="0" borderId="10" xfId="0" applyNumberFormat="1" applyFont="1" applyFill="1" applyBorder="1" applyAlignment="1" applyProtection="1">
      <alignment horizontal="left" vertical="center"/>
      <protection locked="0"/>
    </xf>
    <xf numFmtId="179" fontId="10" fillId="0" borderId="15" xfId="0" applyNumberFormat="1" applyFont="1" applyFill="1" applyBorder="1" applyAlignment="1" applyProtection="1">
      <alignment vertical="center"/>
      <protection locked="0"/>
    </xf>
    <xf numFmtId="5" fontId="11" fillId="0" borderId="11" xfId="0" applyNumberFormat="1" applyFont="1" applyFill="1" applyBorder="1" applyAlignment="1" applyProtection="1">
      <alignment vertical="center"/>
      <protection locked="0"/>
    </xf>
    <xf numFmtId="5" fontId="11" fillId="0" borderId="15" xfId="0" applyNumberFormat="1" applyFont="1" applyFill="1" applyBorder="1" applyAlignment="1" applyProtection="1">
      <alignment vertical="center"/>
      <protection locked="0"/>
    </xf>
    <xf numFmtId="5" fontId="11" fillId="0" borderId="14" xfId="0" applyNumberFormat="1" applyFont="1" applyFill="1" applyBorder="1" applyAlignment="1" applyProtection="1">
      <alignment vertical="center"/>
      <protection locked="0"/>
    </xf>
    <xf numFmtId="179" fontId="10" fillId="0" borderId="11" xfId="0" applyNumberFormat="1" applyFont="1" applyFill="1" applyBorder="1" applyAlignment="1" applyProtection="1">
      <alignment horizontal="right" vertical="center"/>
      <protection locked="0"/>
    </xf>
    <xf numFmtId="17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5" fontId="11" fillId="0" borderId="11" xfId="0" applyNumberFormat="1" applyFont="1" applyFill="1" applyBorder="1" applyAlignment="1" applyProtection="1">
      <alignment horizontal="right" vertical="center"/>
      <protection locked="0"/>
    </xf>
    <xf numFmtId="179" fontId="11" fillId="0" borderId="11" xfId="0" applyNumberFormat="1" applyFont="1" applyFill="1" applyBorder="1" applyAlignment="1" applyProtection="1">
      <alignment horizontal="right" vertical="center"/>
      <protection locked="0"/>
    </xf>
    <xf numFmtId="179" fontId="10" fillId="0" borderId="11" xfId="0" applyNumberFormat="1" applyFont="1" applyFill="1" applyBorder="1" applyAlignment="1" applyProtection="1" quotePrefix="1">
      <alignment horizontal="right" vertical="center"/>
      <protection locked="0"/>
    </xf>
    <xf numFmtId="179" fontId="10" fillId="0" borderId="15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1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6" xfId="0" applyNumberFormat="1" applyFont="1" applyFill="1" applyBorder="1" applyAlignment="1" applyProtection="1">
      <alignment horizontal="right" vertical="center"/>
      <protection locked="0"/>
    </xf>
    <xf numFmtId="169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 quotePrefix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6" fillId="0" borderId="0" xfId="0" applyFont="1" applyAlignment="1">
      <alignment/>
    </xf>
    <xf numFmtId="179" fontId="66" fillId="0" borderId="0" xfId="0" applyNumberFormat="1" applyFont="1" applyAlignment="1">
      <alignment/>
    </xf>
    <xf numFmtId="0" fontId="64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4" fillId="0" borderId="0" xfId="0" applyFont="1" applyBorder="1" applyAlignment="1">
      <alignment/>
    </xf>
    <xf numFmtId="179" fontId="61" fillId="0" borderId="0" xfId="0" applyNumberFormat="1" applyFont="1" applyBorder="1" applyAlignment="1">
      <alignment/>
    </xf>
    <xf numFmtId="10" fontId="61" fillId="0" borderId="0" xfId="0" applyNumberFormat="1" applyFont="1" applyBorder="1" applyAlignment="1">
      <alignment/>
    </xf>
    <xf numFmtId="10" fontId="64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169" fontId="6" fillId="0" borderId="10" xfId="0" applyNumberFormat="1" applyFont="1" applyFill="1" applyBorder="1" applyAlignment="1" applyProtection="1">
      <alignment vertical="center"/>
      <protection locked="0"/>
    </xf>
    <xf numFmtId="169" fontId="4" fillId="0" borderId="10" xfId="0" applyNumberFormat="1" applyFont="1" applyFill="1" applyBorder="1" applyAlignment="1" applyProtection="1">
      <alignment vertical="center"/>
      <protection locked="0"/>
    </xf>
    <xf numFmtId="16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16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4" fontId="6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5" fillId="0" borderId="11" xfId="0" applyFont="1" applyFill="1" applyBorder="1" applyAlignment="1" applyProtection="1">
      <alignment vertical="center"/>
      <protection locked="0"/>
    </xf>
    <xf numFmtId="44" fontId="6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1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11" xfId="0" applyNumberFormat="1" applyFont="1" applyFill="1" applyBorder="1" applyAlignment="1" applyProtection="1" quotePrefix="1">
      <alignment horizontal="center" vertical="center" wrapText="1" shrinkToFit="1"/>
      <protection locked="0"/>
    </xf>
    <xf numFmtId="44" fontId="6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44" fontId="6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4" fontId="12" fillId="0" borderId="11" xfId="42" applyFont="1" applyFill="1" applyBorder="1" applyAlignment="1" applyProtection="1">
      <alignment horizontal="center" vertical="center" wrapText="1" shrinkToFit="1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9" fontId="6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11" xfId="0" applyFont="1" applyFill="1" applyBorder="1" applyAlignment="1" applyProtection="1">
      <alignment vertical="center"/>
      <protection locked="0"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10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79" fontId="12" fillId="0" borderId="11" xfId="0" applyNumberFormat="1" applyFont="1" applyFill="1" applyBorder="1" applyAlignment="1" applyProtection="1">
      <alignment horizontal="center" vertical="center"/>
      <protection locked="0"/>
    </xf>
    <xf numFmtId="44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9" fontId="10" fillId="0" borderId="11" xfId="59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4" fontId="1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79" fontId="9" fillId="0" borderId="0" xfId="0" applyNumberFormat="1" applyFont="1" applyFill="1" applyBorder="1" applyAlignment="1" applyProtection="1">
      <alignment horizontal="left" vertical="center"/>
      <protection locked="0"/>
    </xf>
    <xf numFmtId="10" fontId="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0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10" xfId="0" applyFont="1" applyFill="1" applyBorder="1" applyAlignment="1" applyProtection="1">
      <alignment horizontal="left" vertical="center"/>
      <protection locked="0"/>
    </xf>
    <xf numFmtId="44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4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37" fontId="12" fillId="0" borderId="0" xfId="0" applyNumberFormat="1" applyFont="1" applyFill="1" applyBorder="1" applyAlignment="1" applyProtection="1">
      <alignment vertical="center"/>
      <protection locked="0"/>
    </xf>
    <xf numFmtId="37" fontId="16" fillId="0" borderId="0" xfId="0" applyNumberFormat="1" applyFont="1" applyFill="1" applyBorder="1" applyAlignment="1" applyProtection="1">
      <alignment vertical="center"/>
      <protection locked="0"/>
    </xf>
    <xf numFmtId="5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1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37" fontId="10" fillId="0" borderId="11" xfId="0" applyNumberFormat="1" applyFont="1" applyFill="1" applyBorder="1" applyAlignment="1" applyProtection="1">
      <alignment vertical="center"/>
      <protection locked="0"/>
    </xf>
    <xf numFmtId="5" fontId="10" fillId="0" borderId="11" xfId="0" applyNumberFormat="1" applyFont="1" applyFill="1" applyBorder="1" applyAlignment="1" applyProtection="1">
      <alignment vertical="center"/>
      <protection locked="0"/>
    </xf>
    <xf numFmtId="37" fontId="15" fillId="0" borderId="11" xfId="0" applyNumberFormat="1" applyFont="1" applyFill="1" applyBorder="1" applyAlignment="1" applyProtection="1">
      <alignment vertical="center"/>
      <protection locked="0"/>
    </xf>
    <xf numFmtId="5" fontId="15" fillId="0" borderId="11" xfId="0" applyNumberFormat="1" applyFont="1" applyFill="1" applyBorder="1" applyAlignment="1" applyProtection="1">
      <alignment vertical="center"/>
      <protection locked="0"/>
    </xf>
    <xf numFmtId="37" fontId="10" fillId="0" borderId="15" xfId="0" applyNumberFormat="1" applyFont="1" applyFill="1" applyBorder="1" applyAlignment="1" applyProtection="1">
      <alignment vertical="center"/>
      <protection locked="0"/>
    </xf>
    <xf numFmtId="5" fontId="10" fillId="0" borderId="15" xfId="0" applyNumberFormat="1" applyFont="1" applyFill="1" applyBorder="1" applyAlignment="1" applyProtection="1">
      <alignment vertical="center"/>
      <protection locked="0"/>
    </xf>
    <xf numFmtId="5" fontId="6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6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37" fontId="1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16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9" fontId="6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6" fontId="6" fillId="0" borderId="19" xfId="44" applyNumberFormat="1" applyFont="1" applyBorder="1" applyAlignment="1">
      <alignment/>
    </xf>
    <xf numFmtId="0" fontId="6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37" fontId="10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6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11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21" xfId="0" applyFont="1" applyFill="1" applyBorder="1" applyAlignment="1">
      <alignment horizontal="center" vertical="center"/>
    </xf>
    <xf numFmtId="169" fontId="18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169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1">
      <selection activeCell="D4" sqref="D4"/>
    </sheetView>
  </sheetViews>
  <sheetFormatPr defaultColWidth="9.00390625" defaultRowHeight="15.75" customHeight="1"/>
  <cols>
    <col min="1" max="1" width="2.75390625" style="76" customWidth="1"/>
    <col min="2" max="2" width="3.00390625" style="76" customWidth="1"/>
    <col min="3" max="3" width="46.625" style="76" customWidth="1"/>
    <col min="4" max="4" width="12.625" style="77" customWidth="1"/>
    <col min="5" max="5" width="11.625" style="76" customWidth="1"/>
    <col min="6" max="6" width="14.00390625" style="76" customWidth="1"/>
    <col min="7" max="7" width="9.125" style="76" customWidth="1"/>
    <col min="8" max="8" width="10.75390625" style="76" bestFit="1" customWidth="1"/>
    <col min="9" max="16384" width="9.125" style="76" customWidth="1"/>
  </cols>
  <sheetData>
    <row r="1" ht="24" customHeight="1"/>
    <row r="2" spans="1:6" s="122" customFormat="1" ht="15.75" customHeight="1">
      <c r="A2" s="117" t="s">
        <v>149</v>
      </c>
      <c r="B2" s="118"/>
      <c r="C2" s="119" t="s">
        <v>213</v>
      </c>
      <c r="D2" s="167"/>
      <c r="E2" s="168"/>
      <c r="F2" s="168"/>
    </row>
    <row r="3" spans="1:6" s="122" customFormat="1" ht="15.75" customHeight="1">
      <c r="A3" s="117"/>
      <c r="B3" s="119"/>
      <c r="C3" s="119" t="s">
        <v>150</v>
      </c>
      <c r="D3" s="120"/>
      <c r="E3" s="121"/>
      <c r="F3" s="119"/>
    </row>
    <row r="4" spans="1:6" s="122" customFormat="1" ht="15.75" customHeight="1" thickBot="1">
      <c r="A4" s="117"/>
      <c r="B4" s="119"/>
      <c r="C4" s="151">
        <v>2882048645</v>
      </c>
      <c r="D4" s="120"/>
      <c r="E4" s="121"/>
      <c r="F4" s="119"/>
    </row>
    <row r="5" spans="1:6" ht="15" customHeight="1" thickBot="1">
      <c r="A5" s="78"/>
      <c r="B5" s="79"/>
      <c r="C5" s="80"/>
      <c r="D5" s="81"/>
      <c r="E5" s="123" t="s">
        <v>151</v>
      </c>
      <c r="F5" s="124" t="s">
        <v>152</v>
      </c>
    </row>
    <row r="6" spans="1:6" ht="9.75" customHeight="1">
      <c r="A6" s="78"/>
      <c r="B6" s="79"/>
      <c r="C6" s="79"/>
      <c r="D6" s="81"/>
      <c r="E6" s="83"/>
      <c r="F6" s="84"/>
    </row>
    <row r="7" spans="1:6" s="122" customFormat="1" ht="15.75" customHeight="1">
      <c r="A7" s="152"/>
      <c r="B7" s="119"/>
      <c r="C7" s="119" t="s">
        <v>153</v>
      </c>
      <c r="D7" s="120"/>
      <c r="E7" s="121"/>
      <c r="F7" s="119"/>
    </row>
    <row r="8" spans="1:6" s="122" customFormat="1" ht="15.75" customHeight="1">
      <c r="A8" s="117"/>
      <c r="B8" s="118"/>
      <c r="C8" s="118" t="s">
        <v>154</v>
      </c>
      <c r="D8" s="125">
        <v>594398</v>
      </c>
      <c r="E8" s="126">
        <f>SUM(D8/F16)</f>
        <v>0.36589146332455125</v>
      </c>
      <c r="F8" s="127"/>
    </row>
    <row r="9" spans="1:6" s="122" customFormat="1" ht="15.75" customHeight="1">
      <c r="A9" s="117"/>
      <c r="B9" s="118"/>
      <c r="C9" s="118" t="s">
        <v>155</v>
      </c>
      <c r="D9" s="111">
        <v>734922</v>
      </c>
      <c r="E9" s="126">
        <f>SUM(D9/F16)</f>
        <v>0.45239332233521284</v>
      </c>
      <c r="F9" s="153"/>
    </row>
    <row r="10" spans="1:6" s="122" customFormat="1" ht="15.75" customHeight="1">
      <c r="A10" s="117"/>
      <c r="B10" s="118"/>
      <c r="C10" s="118" t="s">
        <v>156</v>
      </c>
      <c r="D10" s="111">
        <v>124000</v>
      </c>
      <c r="E10" s="126">
        <f>SUM(D10/F16)</f>
        <v>0.07633023908600695</v>
      </c>
      <c r="F10" s="153"/>
    </row>
    <row r="11" spans="1:6" s="122" customFormat="1" ht="15.75" customHeight="1">
      <c r="A11" s="117"/>
      <c r="B11" s="118"/>
      <c r="C11" s="118" t="s">
        <v>157</v>
      </c>
      <c r="D11" s="125">
        <v>8350</v>
      </c>
      <c r="E11" s="126">
        <f>SUM(D11/F16)</f>
        <v>0.005139979809420629</v>
      </c>
      <c r="F11" s="127"/>
    </row>
    <row r="12" spans="1:6" s="122" customFormat="1" ht="15.75" customHeight="1">
      <c r="A12" s="117"/>
      <c r="B12" s="118"/>
      <c r="C12" s="118" t="s">
        <v>159</v>
      </c>
      <c r="D12" s="125">
        <v>1250</v>
      </c>
      <c r="E12" s="126">
        <f>SUM(D12/F16)</f>
        <v>0.0007694580553024894</v>
      </c>
      <c r="F12" s="127"/>
    </row>
    <row r="13" spans="1:6" s="122" customFormat="1" ht="15.75" customHeight="1">
      <c r="A13" s="117"/>
      <c r="B13" s="118"/>
      <c r="C13" s="118" t="s">
        <v>158</v>
      </c>
      <c r="D13" s="125">
        <v>135000</v>
      </c>
      <c r="E13" s="126">
        <f>SUM(D13/F16)</f>
        <v>0.08310146997266885</v>
      </c>
      <c r="F13" s="127"/>
    </row>
    <row r="14" spans="1:6" s="122" customFormat="1" ht="15.75" customHeight="1">
      <c r="A14" s="117"/>
      <c r="B14" s="118"/>
      <c r="C14" s="118" t="s">
        <v>254</v>
      </c>
      <c r="D14" s="125">
        <v>-5000</v>
      </c>
      <c r="E14" s="126">
        <f>SUM(D14/F16)</f>
        <v>-0.0030778322212099574</v>
      </c>
      <c r="F14" s="127"/>
    </row>
    <row r="15" spans="1:6" s="122" customFormat="1" ht="15.75" customHeight="1">
      <c r="A15" s="117"/>
      <c r="B15" s="118"/>
      <c r="C15" s="118" t="s">
        <v>254</v>
      </c>
      <c r="D15" s="125">
        <v>31600</v>
      </c>
      <c r="E15" s="126">
        <f>SUM(D15/F16)</f>
        <v>0.01945189963804693</v>
      </c>
      <c r="F15" s="127"/>
    </row>
    <row r="16" spans="1:6" s="122" customFormat="1" ht="15.75" customHeight="1">
      <c r="A16" s="117"/>
      <c r="B16" s="118"/>
      <c r="C16" s="118"/>
      <c r="D16" s="125"/>
      <c r="E16" s="153">
        <f>SUM(E8:E15)</f>
        <v>1</v>
      </c>
      <c r="F16" s="154">
        <v>1624520</v>
      </c>
    </row>
    <row r="17" spans="1:6" s="85" customFormat="1" ht="15.75" customHeight="1">
      <c r="A17" s="78"/>
      <c r="B17" s="80"/>
      <c r="C17" s="80"/>
      <c r="D17" s="81"/>
      <c r="E17" s="82"/>
      <c r="F17" s="80"/>
    </row>
    <row r="18" spans="1:6" s="85" customFormat="1" ht="15.75" customHeight="1">
      <c r="A18" s="78"/>
      <c r="B18" s="79"/>
      <c r="C18" s="79"/>
      <c r="D18" s="81"/>
      <c r="E18" s="83"/>
      <c r="F18" s="84"/>
    </row>
    <row r="19" spans="1:6" s="122" customFormat="1" ht="15.75" customHeight="1">
      <c r="A19" s="117" t="s">
        <v>160</v>
      </c>
      <c r="B19" s="119"/>
      <c r="C19" s="119" t="s">
        <v>255</v>
      </c>
      <c r="D19" s="125"/>
      <c r="E19" s="126"/>
      <c r="F19" s="127"/>
    </row>
    <row r="20" spans="1:6" s="122" customFormat="1" ht="15.75" customHeight="1">
      <c r="A20" s="117"/>
      <c r="B20" s="119" t="s">
        <v>74</v>
      </c>
      <c r="C20" s="118" t="s">
        <v>85</v>
      </c>
      <c r="D20" s="125">
        <v>222804</v>
      </c>
      <c r="E20" s="126">
        <f>SUM(D20/F30)</f>
        <v>0.13715902466171023</v>
      </c>
      <c r="F20" s="127"/>
    </row>
    <row r="21" spans="1:6" s="122" customFormat="1" ht="15.75" customHeight="1">
      <c r="A21" s="117"/>
      <c r="B21" s="119" t="s">
        <v>81</v>
      </c>
      <c r="C21" s="118" t="s">
        <v>161</v>
      </c>
      <c r="D21" s="125">
        <v>741831</v>
      </c>
      <c r="E21" s="126">
        <f>SUM(D21/F30)</f>
        <v>0.456674101110488</v>
      </c>
      <c r="F21" s="127"/>
    </row>
    <row r="22" spans="1:6" s="122" customFormat="1" ht="15.75" customHeight="1">
      <c r="A22" s="117"/>
      <c r="B22" s="119" t="s">
        <v>83</v>
      </c>
      <c r="C22" s="118" t="s">
        <v>86</v>
      </c>
      <c r="D22" s="125">
        <v>211136</v>
      </c>
      <c r="E22" s="126">
        <f>SUM(D22/F30)</f>
        <v>0.12997615765863652</v>
      </c>
      <c r="F22" s="127"/>
    </row>
    <row r="23" spans="1:6" s="122" customFormat="1" ht="15.75" customHeight="1">
      <c r="A23" s="117"/>
      <c r="B23" s="119" t="s">
        <v>87</v>
      </c>
      <c r="C23" s="118" t="s">
        <v>88</v>
      </c>
      <c r="D23" s="125">
        <v>71000</v>
      </c>
      <c r="E23" s="126">
        <f>SUM(D23/F30)</f>
        <v>0.04370788114657469</v>
      </c>
      <c r="F23" s="127"/>
    </row>
    <row r="24" spans="1:6" s="122" customFormat="1" ht="15.75" customHeight="1">
      <c r="A24" s="117"/>
      <c r="B24" s="119" t="s">
        <v>162</v>
      </c>
      <c r="C24" s="118" t="s">
        <v>163</v>
      </c>
      <c r="D24" s="120">
        <v>0</v>
      </c>
      <c r="E24" s="121">
        <f>SUM(D24/F30)</f>
        <v>0</v>
      </c>
      <c r="F24" s="127"/>
    </row>
    <row r="25" spans="1:7" s="122" customFormat="1" ht="15.75" customHeight="1">
      <c r="A25" s="117"/>
      <c r="B25" s="119" t="s">
        <v>164</v>
      </c>
      <c r="C25" s="118" t="s">
        <v>165</v>
      </c>
      <c r="D25" s="152"/>
      <c r="E25" s="152"/>
      <c r="F25" s="125"/>
      <c r="G25" s="121"/>
    </row>
    <row r="26" spans="1:6" s="122" customFormat="1" ht="15.75" customHeight="1">
      <c r="A26" s="117"/>
      <c r="B26" s="119"/>
      <c r="C26" s="118" t="s">
        <v>166</v>
      </c>
      <c r="D26" s="125">
        <v>125000</v>
      </c>
      <c r="E26" s="126">
        <f>SUM(D26/F30)</f>
        <v>0.07695049497636389</v>
      </c>
      <c r="F26" s="127"/>
    </row>
    <row r="27" spans="1:6" s="122" customFormat="1" ht="15.75" customHeight="1">
      <c r="A27" s="117"/>
      <c r="B27" s="119"/>
      <c r="C27" s="118" t="s">
        <v>167</v>
      </c>
      <c r="D27" s="125">
        <v>27450</v>
      </c>
      <c r="E27" s="126">
        <f>SUM(D27/F30)</f>
        <v>0.01689832869680951</v>
      </c>
      <c r="F27" s="127"/>
    </row>
    <row r="28" spans="1:6" s="122" customFormat="1" ht="15.75" customHeight="1">
      <c r="A28" s="117"/>
      <c r="B28" s="119"/>
      <c r="C28" s="118" t="s">
        <v>168</v>
      </c>
      <c r="D28" s="125">
        <v>188200</v>
      </c>
      <c r="E28" s="126">
        <f>SUM(D28/F30)</f>
        <v>0.11585666523641347</v>
      </c>
      <c r="F28" s="127"/>
    </row>
    <row r="29" spans="1:6" s="122" customFormat="1" ht="15.75" customHeight="1" thickBot="1">
      <c r="A29" s="117"/>
      <c r="B29" s="119"/>
      <c r="C29" s="118" t="s">
        <v>169</v>
      </c>
      <c r="D29" s="155">
        <v>37000</v>
      </c>
      <c r="E29" s="156">
        <f>SUM(D29/F30)</f>
        <v>0.02277734651300371</v>
      </c>
      <c r="F29" s="127"/>
    </row>
    <row r="30" spans="1:6" s="122" customFormat="1" ht="15.75" customHeight="1">
      <c r="A30" s="117"/>
      <c r="B30" s="119"/>
      <c r="C30" s="118"/>
      <c r="D30" s="125"/>
      <c r="E30" s="153">
        <f>SUM(E20:E29)</f>
        <v>0.9999999999999999</v>
      </c>
      <c r="F30" s="154">
        <v>1624421</v>
      </c>
    </row>
    <row r="32" spans="1:6" s="122" customFormat="1" ht="15.75" customHeight="1">
      <c r="A32" s="117" t="s">
        <v>170</v>
      </c>
      <c r="B32" s="119"/>
      <c r="C32" s="119" t="s">
        <v>171</v>
      </c>
      <c r="D32" s="125"/>
      <c r="E32" s="126"/>
      <c r="F32" s="127"/>
    </row>
    <row r="33" spans="1:6" s="122" customFormat="1" ht="15.75" customHeight="1">
      <c r="A33" s="117"/>
      <c r="B33" s="119" t="s">
        <v>74</v>
      </c>
      <c r="C33" s="118" t="s">
        <v>172</v>
      </c>
      <c r="E33" s="126"/>
      <c r="F33" s="127"/>
    </row>
    <row r="34" spans="1:6" s="122" customFormat="1" ht="15.75" customHeight="1">
      <c r="A34" s="117"/>
      <c r="B34" s="119"/>
      <c r="C34" s="118" t="s">
        <v>173</v>
      </c>
      <c r="D34" s="125">
        <v>1624421</v>
      </c>
      <c r="E34" s="126"/>
      <c r="F34" s="127"/>
    </row>
    <row r="35" spans="1:6" s="122" customFormat="1" ht="15.75" customHeight="1" thickBot="1">
      <c r="A35" s="117"/>
      <c r="B35" s="119"/>
      <c r="C35" s="118" t="s">
        <v>174</v>
      </c>
      <c r="D35" s="157">
        <v>1624520</v>
      </c>
      <c r="E35" s="126"/>
      <c r="F35" s="158"/>
    </row>
    <row r="36" spans="3:6" s="122" customFormat="1" ht="15.75" customHeight="1">
      <c r="C36" s="158" t="s">
        <v>175</v>
      </c>
      <c r="F36" s="159">
        <f>SUM(D35-D34)</f>
        <v>99</v>
      </c>
    </row>
    <row r="37" ht="4.5" customHeight="1" thickBot="1"/>
    <row r="38" spans="1:13" s="122" customFormat="1" ht="15.75" customHeight="1" thickBot="1">
      <c r="A38" s="117"/>
      <c r="B38" s="118" t="s">
        <v>81</v>
      </c>
      <c r="C38" s="119" t="s">
        <v>256</v>
      </c>
      <c r="D38" s="125"/>
      <c r="E38" s="126"/>
      <c r="F38" s="127"/>
      <c r="H38" s="128"/>
      <c r="I38" s="129"/>
      <c r="J38" s="129"/>
      <c r="K38" s="129"/>
      <c r="L38" s="129"/>
      <c r="M38" s="130"/>
    </row>
    <row r="39" spans="1:6" s="122" customFormat="1" ht="15.75" customHeight="1">
      <c r="A39" s="117"/>
      <c r="B39" s="118"/>
      <c r="C39" s="118" t="s">
        <v>176</v>
      </c>
      <c r="D39" s="160">
        <v>112138</v>
      </c>
      <c r="E39" s="126">
        <f>SUM(D39/F42)</f>
        <v>0.30248786816969186</v>
      </c>
      <c r="F39" s="153"/>
    </row>
    <row r="40" spans="1:6" s="122" customFormat="1" ht="15.75" customHeight="1">
      <c r="A40" s="117"/>
      <c r="B40" s="118"/>
      <c r="C40" s="118" t="s">
        <v>177</v>
      </c>
      <c r="D40" s="125">
        <v>45174</v>
      </c>
      <c r="E40" s="126">
        <f>SUM(D40/F42)</f>
        <v>0.12185509779644421</v>
      </c>
      <c r="F40" s="127"/>
    </row>
    <row r="41" spans="1:6" s="122" customFormat="1" ht="15.75" customHeight="1" thickBot="1">
      <c r="A41" s="117"/>
      <c r="B41" s="118"/>
      <c r="C41" s="118" t="s">
        <v>178</v>
      </c>
      <c r="D41" s="125">
        <v>213407</v>
      </c>
      <c r="E41" s="156">
        <f>SUM(D41/F42)</f>
        <v>0.5756570340338639</v>
      </c>
      <c r="F41" s="127"/>
    </row>
    <row r="42" spans="1:6" s="122" customFormat="1" ht="15.75" customHeight="1">
      <c r="A42" s="117"/>
      <c r="B42" s="118"/>
      <c r="C42" s="118"/>
      <c r="D42" s="125"/>
      <c r="E42" s="153">
        <f>SUM(E39:E41)</f>
        <v>1</v>
      </c>
      <c r="F42" s="154">
        <v>370719</v>
      </c>
    </row>
    <row r="43" s="122" customFormat="1" ht="15.75" customHeight="1">
      <c r="D43" s="161"/>
    </row>
  </sheetData>
  <sheetProtection/>
  <mergeCells count="1">
    <mergeCell ref="D2:F2"/>
  </mergeCells>
  <printOptions/>
  <pageMargins left="0.7" right="0.7" top="0.75" bottom="0.75" header="0.3" footer="0.3"/>
  <pageSetup horizontalDpi="1200" verticalDpi="1200" orientation="portrait" r:id="rId1"/>
  <headerFooter>
    <oddHeader>&amp;C&amp;"Geneva,Bold"Summary-Level
FY 2014  Budget Revision 1&amp;RBoard-approved 10.10.2013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205"/>
  <sheetViews>
    <sheetView workbookViewId="0" topLeftCell="A1">
      <selection activeCell="G3" sqref="G3"/>
    </sheetView>
  </sheetViews>
  <sheetFormatPr defaultColWidth="12.25390625" defaultRowHeight="16.5" customHeight="1"/>
  <cols>
    <col min="1" max="1" width="9.00390625" style="42" customWidth="1"/>
    <col min="2" max="2" width="63.625" style="21" customWidth="1"/>
    <col min="3" max="3" width="29.125" style="50" customWidth="1"/>
    <col min="4" max="4" width="53.875" style="6" hidden="1" customWidth="1"/>
    <col min="5" max="5" width="24.75390625" style="21" customWidth="1"/>
    <col min="6" max="6" width="3.25390625" style="21" customWidth="1"/>
    <col min="7" max="7" width="62.625" style="21" customWidth="1"/>
    <col min="8" max="16384" width="12.25390625" style="21" customWidth="1"/>
  </cols>
  <sheetData>
    <row r="1" spans="1:5" ht="23.25" customHeight="1">
      <c r="A1" s="174" t="s">
        <v>258</v>
      </c>
      <c r="B1" s="175"/>
      <c r="C1" s="175"/>
      <c r="D1" s="175"/>
      <c r="E1" s="176"/>
    </row>
    <row r="2" spans="1:5" ht="21" customHeight="1" thickBot="1">
      <c r="A2" s="171" t="s">
        <v>261</v>
      </c>
      <c r="B2" s="172"/>
      <c r="C2" s="172"/>
      <c r="D2" s="172"/>
      <c r="E2" s="173"/>
    </row>
    <row r="3" spans="1:5" s="24" customFormat="1" ht="30" customHeight="1" thickBot="1">
      <c r="A3" s="169" t="s">
        <v>26</v>
      </c>
      <c r="B3" s="170"/>
      <c r="C3" s="162">
        <f>C15</f>
        <v>2882048645</v>
      </c>
      <c r="D3" s="165" t="s">
        <v>190</v>
      </c>
      <c r="E3" s="163" t="s">
        <v>260</v>
      </c>
    </row>
    <row r="4" spans="1:7" s="1" customFormat="1" ht="20.25" customHeight="1">
      <c r="A4" s="73" t="s">
        <v>234</v>
      </c>
      <c r="B4" s="20"/>
      <c r="C4" s="132"/>
      <c r="D4" s="134"/>
      <c r="E4" s="66"/>
      <c r="G4" s="21"/>
    </row>
    <row r="5" spans="1:5" ht="21" customHeight="1">
      <c r="A5" s="52" t="s">
        <v>77</v>
      </c>
      <c r="B5" s="2" t="s">
        <v>76</v>
      </c>
      <c r="C5" s="92"/>
      <c r="D5" s="133"/>
      <c r="E5" s="27"/>
    </row>
    <row r="6" spans="1:5" ht="18" customHeight="1">
      <c r="A6" s="28"/>
      <c r="B6" s="14" t="s">
        <v>133</v>
      </c>
      <c r="C6" s="140">
        <v>2446412721</v>
      </c>
      <c r="D6" s="135"/>
      <c r="E6" s="141">
        <v>415890.16257000004</v>
      </c>
    </row>
    <row r="7" spans="1:5" ht="18" customHeight="1">
      <c r="A7" s="28"/>
      <c r="B7" s="14" t="s">
        <v>131</v>
      </c>
      <c r="C7" s="142">
        <v>348684948</v>
      </c>
      <c r="D7" s="136"/>
      <c r="E7" s="143">
        <v>160395.07608</v>
      </c>
    </row>
    <row r="8" spans="1:5" ht="18" customHeight="1">
      <c r="A8" s="28"/>
      <c r="B8" s="14" t="s">
        <v>123</v>
      </c>
      <c r="C8" s="140">
        <f>SUM(C6:C7)</f>
        <v>2795097669</v>
      </c>
      <c r="D8" s="135"/>
      <c r="E8" s="141">
        <v>576285.2386500001</v>
      </c>
    </row>
    <row r="9" spans="1:5" ht="4.5" customHeight="1">
      <c r="A9" s="28"/>
      <c r="B9" s="14"/>
      <c r="C9" s="140"/>
      <c r="D9" s="135"/>
      <c r="E9" s="141"/>
    </row>
    <row r="10" spans="1:5" ht="30.75" customHeight="1">
      <c r="A10" s="28"/>
      <c r="B10" s="15" t="s">
        <v>127</v>
      </c>
      <c r="C10" s="140">
        <v>24464127</v>
      </c>
      <c r="D10" s="135"/>
      <c r="E10" s="140">
        <v>4158.90159</v>
      </c>
    </row>
    <row r="11" spans="1:5" ht="30.75" customHeight="1">
      <c r="A11" s="28"/>
      <c r="B11" s="15" t="s">
        <v>136</v>
      </c>
      <c r="C11" s="140">
        <v>3486849</v>
      </c>
      <c r="D11" s="135"/>
      <c r="E11" s="140">
        <v>1603.95054</v>
      </c>
    </row>
    <row r="12" spans="1:5" ht="18" customHeight="1">
      <c r="A12" s="28"/>
      <c r="B12" s="15" t="s">
        <v>125</v>
      </c>
      <c r="C12" s="140">
        <v>51000000</v>
      </c>
      <c r="D12" s="135"/>
      <c r="E12" s="140">
        <v>8670</v>
      </c>
    </row>
    <row r="13" spans="1:5" ht="18" customHeight="1" thickBot="1">
      <c r="A13" s="28"/>
      <c r="B13" s="15" t="s">
        <v>132</v>
      </c>
      <c r="C13" s="144">
        <v>8000000</v>
      </c>
      <c r="D13" s="135"/>
      <c r="E13" s="145">
        <v>3680</v>
      </c>
    </row>
    <row r="14" spans="1:5" ht="6" customHeight="1">
      <c r="A14" s="28"/>
      <c r="B14" s="15"/>
      <c r="C14" s="140"/>
      <c r="D14" s="135"/>
      <c r="E14" s="141"/>
    </row>
    <row r="15" spans="1:5" ht="18" customHeight="1">
      <c r="A15" s="28"/>
      <c r="B15" s="14" t="s">
        <v>126</v>
      </c>
      <c r="C15" s="140">
        <f>SUM(C8:C13)</f>
        <v>2882048645</v>
      </c>
      <c r="D15" s="135"/>
      <c r="E15" s="141">
        <v>594398.0907800001</v>
      </c>
    </row>
    <row r="16" spans="1:5" ht="18" customHeight="1" thickBot="1">
      <c r="A16" s="29"/>
      <c r="B16" s="4" t="s">
        <v>79</v>
      </c>
      <c r="C16" s="146"/>
      <c r="D16" s="137"/>
      <c r="E16" s="60">
        <v>734922.404475</v>
      </c>
    </row>
    <row r="17" spans="1:5" ht="18.75" customHeight="1">
      <c r="A17" s="29"/>
      <c r="B17" s="3"/>
      <c r="C17" s="147"/>
      <c r="D17" s="138"/>
      <c r="E17" s="67">
        <v>1329320.495255</v>
      </c>
    </row>
    <row r="18" spans="1:5" ht="6" customHeight="1">
      <c r="A18" s="29"/>
      <c r="B18" s="4"/>
      <c r="C18" s="147"/>
      <c r="D18" s="138"/>
      <c r="E18" s="32"/>
    </row>
    <row r="19" spans="1:5" ht="18" customHeight="1" thickBot="1">
      <c r="A19" s="29"/>
      <c r="B19" s="4" t="s">
        <v>124</v>
      </c>
      <c r="C19" s="148">
        <v>400000000</v>
      </c>
      <c r="D19" s="139"/>
      <c r="E19" s="149">
        <v>124000</v>
      </c>
    </row>
    <row r="20" spans="1:5" ht="22.5" customHeight="1">
      <c r="A20" s="9"/>
      <c r="B20" s="3" t="s">
        <v>66</v>
      </c>
      <c r="C20" s="93"/>
      <c r="E20" s="67">
        <f>SUM(E17:E19)</f>
        <v>1453320.495255</v>
      </c>
    </row>
    <row r="21" spans="1:5" ht="6" customHeight="1">
      <c r="A21" s="9"/>
      <c r="B21" s="30"/>
      <c r="C21" s="94"/>
      <c r="E21" s="32"/>
    </row>
    <row r="22" spans="1:5" ht="18" customHeight="1">
      <c r="A22" s="52" t="s">
        <v>81</v>
      </c>
      <c r="B22" s="3" t="s">
        <v>80</v>
      </c>
      <c r="C22" s="95"/>
      <c r="E22" s="33"/>
    </row>
    <row r="23" spans="1:5" ht="18" customHeight="1">
      <c r="A23" s="131"/>
      <c r="B23" s="1" t="s">
        <v>120</v>
      </c>
      <c r="C23" s="96"/>
      <c r="E23" s="16">
        <v>4350</v>
      </c>
    </row>
    <row r="24" spans="1:5" ht="25.5" customHeight="1">
      <c r="A24" s="9"/>
      <c r="B24" s="5" t="s">
        <v>55</v>
      </c>
      <c r="C24" s="97" t="s">
        <v>78</v>
      </c>
      <c r="E24" s="16">
        <v>4000</v>
      </c>
    </row>
    <row r="25" spans="1:5" ht="18.75" customHeight="1">
      <c r="A25" s="9"/>
      <c r="B25" s="3" t="s">
        <v>67</v>
      </c>
      <c r="C25" s="95"/>
      <c r="E25" s="17">
        <f>SUM(E23:E24)</f>
        <v>8350</v>
      </c>
    </row>
    <row r="26" spans="1:5" ht="6" customHeight="1">
      <c r="A26" s="9"/>
      <c r="B26" s="3"/>
      <c r="C26" s="95"/>
      <c r="E26" s="36"/>
    </row>
    <row r="27" spans="1:5" ht="18" customHeight="1">
      <c r="A27" s="52" t="s">
        <v>83</v>
      </c>
      <c r="B27" s="3" t="s">
        <v>82</v>
      </c>
      <c r="C27" s="96"/>
      <c r="E27" s="34"/>
    </row>
    <row r="28" spans="1:5" ht="18" customHeight="1">
      <c r="A28" s="9"/>
      <c r="B28" s="4" t="s">
        <v>116</v>
      </c>
      <c r="C28" s="98"/>
      <c r="E28" s="69">
        <v>1000</v>
      </c>
    </row>
    <row r="29" spans="1:5" ht="18" customHeight="1" thickBot="1">
      <c r="A29" s="9"/>
      <c r="B29" s="4" t="s">
        <v>44</v>
      </c>
      <c r="C29" s="98"/>
      <c r="E29" s="70">
        <v>250</v>
      </c>
    </row>
    <row r="30" spans="1:5" ht="17.25" customHeight="1">
      <c r="A30" s="9"/>
      <c r="B30" s="3" t="s">
        <v>68</v>
      </c>
      <c r="C30" s="95"/>
      <c r="E30" s="71">
        <f>SUM(E28:E29)</f>
        <v>1250</v>
      </c>
    </row>
    <row r="31" spans="1:5" ht="6" customHeight="1">
      <c r="A31" s="9"/>
      <c r="B31" s="74"/>
      <c r="C31" s="95"/>
      <c r="E31" s="38"/>
    </row>
    <row r="32" spans="1:5" ht="18" customHeight="1">
      <c r="A32" s="52" t="s">
        <v>87</v>
      </c>
      <c r="B32" s="3" t="s">
        <v>142</v>
      </c>
      <c r="C32" s="96"/>
      <c r="E32" s="37"/>
    </row>
    <row r="33" spans="1:5" ht="18" customHeight="1">
      <c r="A33" s="52"/>
      <c r="B33" s="4" t="s">
        <v>259</v>
      </c>
      <c r="C33" s="96" t="s">
        <v>184</v>
      </c>
      <c r="D33" s="6" t="s">
        <v>225</v>
      </c>
      <c r="E33" s="69">
        <v>31600</v>
      </c>
    </row>
    <row r="34" spans="1:5" ht="18" customHeight="1">
      <c r="A34" s="52"/>
      <c r="B34" s="4" t="s">
        <v>179</v>
      </c>
      <c r="C34" s="96" t="s">
        <v>128</v>
      </c>
      <c r="D34" s="6" t="s">
        <v>225</v>
      </c>
      <c r="E34" s="69">
        <v>-5000</v>
      </c>
    </row>
    <row r="35" spans="1:5" ht="18" customHeight="1">
      <c r="A35" s="52"/>
      <c r="B35" s="4" t="s">
        <v>235</v>
      </c>
      <c r="C35" s="96" t="s">
        <v>184</v>
      </c>
      <c r="D35" s="6" t="s">
        <v>242</v>
      </c>
      <c r="E35" s="69">
        <v>135000</v>
      </c>
    </row>
    <row r="36" spans="1:5" ht="6.75" customHeight="1" thickBot="1">
      <c r="A36" s="25"/>
      <c r="B36" s="30"/>
      <c r="C36" s="94"/>
      <c r="E36" s="38"/>
    </row>
    <row r="37" spans="1:7" s="2" customFormat="1" ht="18" customHeight="1" thickBot="1">
      <c r="A37" s="10"/>
      <c r="B37" s="3" t="s">
        <v>12</v>
      </c>
      <c r="C37" s="95"/>
      <c r="D37" s="91"/>
      <c r="E37" s="72">
        <f>SUM(E30,E25,E20,E33,E34,E35)</f>
        <v>1624520.495255</v>
      </c>
      <c r="G37" s="21"/>
    </row>
    <row r="38" spans="1:7" s="2" customFormat="1" ht="6" customHeight="1">
      <c r="A38" s="10"/>
      <c r="B38" s="3"/>
      <c r="C38" s="95"/>
      <c r="D38" s="91"/>
      <c r="E38" s="68"/>
      <c r="G38" s="21"/>
    </row>
    <row r="39" spans="1:7" s="1" customFormat="1" ht="24" customHeight="1">
      <c r="A39" s="59" t="s">
        <v>11</v>
      </c>
      <c r="B39" s="4"/>
      <c r="C39" s="96"/>
      <c r="D39" s="6"/>
      <c r="E39" s="16"/>
      <c r="G39" s="21"/>
    </row>
    <row r="40" spans="1:7" s="2" customFormat="1" ht="20.25" customHeight="1">
      <c r="A40" s="52" t="s">
        <v>74</v>
      </c>
      <c r="B40" s="3" t="s">
        <v>85</v>
      </c>
      <c r="C40" s="95"/>
      <c r="D40" s="91"/>
      <c r="E40" s="17"/>
      <c r="G40" s="21"/>
    </row>
    <row r="41" spans="1:5" ht="20.25" customHeight="1">
      <c r="A41" s="23"/>
      <c r="B41" s="4" t="s">
        <v>2</v>
      </c>
      <c r="C41" s="99"/>
      <c r="E41" s="16">
        <v>7000</v>
      </c>
    </row>
    <row r="42" spans="1:5" ht="20.25" customHeight="1">
      <c r="A42" s="23"/>
      <c r="B42" s="4" t="s">
        <v>56</v>
      </c>
      <c r="C42" s="113" t="s">
        <v>202</v>
      </c>
      <c r="D42" s="6" t="s">
        <v>203</v>
      </c>
      <c r="E42" s="16">
        <v>16400</v>
      </c>
    </row>
    <row r="43" spans="1:5" ht="20.25" customHeight="1">
      <c r="A43" s="23"/>
      <c r="B43" s="4" t="s">
        <v>60</v>
      </c>
      <c r="C43" s="99"/>
      <c r="E43" s="16">
        <v>2000</v>
      </c>
    </row>
    <row r="44" spans="1:7" s="1" customFormat="1" ht="20.25" customHeight="1">
      <c r="A44" s="11"/>
      <c r="B44" s="4" t="s">
        <v>5</v>
      </c>
      <c r="C44" s="96"/>
      <c r="D44" s="6"/>
      <c r="E44" s="16">
        <v>3000</v>
      </c>
      <c r="G44" s="21"/>
    </row>
    <row r="45" spans="1:7" s="1" customFormat="1" ht="20.25" customHeight="1">
      <c r="A45" s="11"/>
      <c r="B45" s="4" t="s">
        <v>75</v>
      </c>
      <c r="C45" s="96"/>
      <c r="D45" s="75"/>
      <c r="E45" s="16">
        <v>9000</v>
      </c>
      <c r="G45" s="21"/>
    </row>
    <row r="46" spans="1:7" ht="20.25" customHeight="1">
      <c r="A46" s="11"/>
      <c r="B46" s="4" t="s">
        <v>181</v>
      </c>
      <c r="C46" s="96" t="s">
        <v>25</v>
      </c>
      <c r="D46" s="75"/>
      <c r="E46" s="16">
        <v>6000</v>
      </c>
      <c r="G46" s="40"/>
    </row>
    <row r="47" spans="1:5" ht="20.25" customHeight="1">
      <c r="A47" s="11"/>
      <c r="B47" s="4" t="s">
        <v>121</v>
      </c>
      <c r="C47" s="99"/>
      <c r="D47" s="75" t="s">
        <v>226</v>
      </c>
      <c r="E47" s="16">
        <v>5500</v>
      </c>
    </row>
    <row r="48" spans="1:5" ht="20.25" customHeight="1">
      <c r="A48" s="23"/>
      <c r="B48" s="5" t="s">
        <v>46</v>
      </c>
      <c r="C48" s="93"/>
      <c r="E48" s="16">
        <v>12000</v>
      </c>
    </row>
    <row r="49" spans="1:7" s="1" customFormat="1" ht="20.25" customHeight="1">
      <c r="A49" s="11"/>
      <c r="B49" s="5" t="s">
        <v>143</v>
      </c>
      <c r="C49" s="100"/>
      <c r="D49" s="6"/>
      <c r="E49" s="16">
        <v>4950</v>
      </c>
      <c r="G49" s="21"/>
    </row>
    <row r="50" spans="1:5" ht="20.25" customHeight="1">
      <c r="A50" s="11"/>
      <c r="B50" s="4" t="s">
        <v>47</v>
      </c>
      <c r="C50" s="99"/>
      <c r="E50" s="16">
        <v>4000</v>
      </c>
    </row>
    <row r="51" spans="1:7" s="1" customFormat="1" ht="20.25" customHeight="1">
      <c r="A51" s="11"/>
      <c r="B51" s="5" t="s">
        <v>189</v>
      </c>
      <c r="C51" s="97"/>
      <c r="D51" s="6"/>
      <c r="E51" s="16">
        <v>16000</v>
      </c>
      <c r="G51" s="21"/>
    </row>
    <row r="52" spans="1:7" s="1" customFormat="1" ht="20.25" customHeight="1">
      <c r="A52" s="11"/>
      <c r="B52" s="4" t="s">
        <v>8</v>
      </c>
      <c r="C52" s="96"/>
      <c r="D52" s="75"/>
      <c r="E52" s="16">
        <v>2000</v>
      </c>
      <c r="G52" s="21"/>
    </row>
    <row r="53" spans="1:7" s="1" customFormat="1" ht="20.25" customHeight="1">
      <c r="A53" s="11"/>
      <c r="B53" s="4" t="s">
        <v>119</v>
      </c>
      <c r="C53" s="96"/>
      <c r="D53" s="6"/>
      <c r="E53" s="16">
        <v>4000</v>
      </c>
      <c r="G53" s="21"/>
    </row>
    <row r="54" spans="1:5" ht="20.25" customHeight="1">
      <c r="A54" s="23"/>
      <c r="B54" s="4" t="s">
        <v>9</v>
      </c>
      <c r="C54" s="99"/>
      <c r="E54" s="16">
        <v>1000</v>
      </c>
    </row>
    <row r="55" spans="1:7" s="1" customFormat="1" ht="20.25" customHeight="1">
      <c r="A55" s="11"/>
      <c r="B55" s="53" t="s">
        <v>141</v>
      </c>
      <c r="C55" s="96" t="s">
        <v>140</v>
      </c>
      <c r="D55" s="6" t="s">
        <v>243</v>
      </c>
      <c r="E55" s="16">
        <v>3500</v>
      </c>
      <c r="G55" s="21"/>
    </row>
    <row r="56" spans="1:5" ht="21.75" customHeight="1">
      <c r="A56" s="23"/>
      <c r="B56" s="3" t="s">
        <v>69</v>
      </c>
      <c r="C56" s="96"/>
      <c r="E56" s="34"/>
    </row>
    <row r="57" spans="1:5" ht="19.5" customHeight="1">
      <c r="A57" s="23"/>
      <c r="B57" s="4" t="s">
        <v>70</v>
      </c>
      <c r="C57" s="102" t="s">
        <v>246</v>
      </c>
      <c r="E57" s="16">
        <v>5000</v>
      </c>
    </row>
    <row r="58" spans="1:7" s="1" customFormat="1" ht="20.25" customHeight="1">
      <c r="A58" s="11"/>
      <c r="B58" s="4" t="s">
        <v>71</v>
      </c>
      <c r="C58" s="66"/>
      <c r="D58" s="114"/>
      <c r="E58" s="16">
        <v>10600</v>
      </c>
      <c r="G58" s="21"/>
    </row>
    <row r="59" spans="1:7" s="1" customFormat="1" ht="19.5" customHeight="1">
      <c r="A59" s="11"/>
      <c r="B59" s="4" t="s">
        <v>195</v>
      </c>
      <c r="C59" s="96" t="s">
        <v>180</v>
      </c>
      <c r="D59" s="6" t="s">
        <v>212</v>
      </c>
      <c r="E59" s="16">
        <v>5000</v>
      </c>
      <c r="G59" s="21"/>
    </row>
    <row r="60" spans="1:7" s="1" customFormat="1" ht="19.5" customHeight="1">
      <c r="A60" s="11"/>
      <c r="B60" s="4" t="s">
        <v>191</v>
      </c>
      <c r="C60" s="96" t="s">
        <v>204</v>
      </c>
      <c r="D60" s="6"/>
      <c r="E60" s="16">
        <v>13000</v>
      </c>
      <c r="G60" s="21"/>
    </row>
    <row r="61" spans="1:7" s="1" customFormat="1" ht="21" customHeight="1">
      <c r="A61" s="11"/>
      <c r="B61" s="3" t="s">
        <v>72</v>
      </c>
      <c r="C61" s="95"/>
      <c r="D61" s="6"/>
      <c r="E61" s="16"/>
      <c r="G61" s="21"/>
    </row>
    <row r="62" spans="1:7" s="1" customFormat="1" ht="20.25" customHeight="1">
      <c r="A62" s="11"/>
      <c r="B62" s="4" t="s">
        <v>50</v>
      </c>
      <c r="C62" s="102" t="s">
        <v>147</v>
      </c>
      <c r="D62" s="6"/>
      <c r="E62" s="16">
        <v>1104</v>
      </c>
      <c r="G62" s="21"/>
    </row>
    <row r="63" spans="1:5" ht="20.25" customHeight="1">
      <c r="A63" s="11"/>
      <c r="B63" s="4" t="s">
        <v>51</v>
      </c>
      <c r="C63" s="96" t="s">
        <v>148</v>
      </c>
      <c r="E63" s="16">
        <v>9000</v>
      </c>
    </row>
    <row r="64" spans="1:7" s="1" customFormat="1" ht="20.25" customHeight="1">
      <c r="A64" s="11"/>
      <c r="B64" s="4" t="s">
        <v>73</v>
      </c>
      <c r="C64" s="96"/>
      <c r="D64" s="75"/>
      <c r="E64" s="16">
        <v>2500</v>
      </c>
      <c r="G64" s="21"/>
    </row>
    <row r="65" spans="1:7" s="1" customFormat="1" ht="20.25" customHeight="1">
      <c r="A65" s="11"/>
      <c r="B65" s="4" t="s">
        <v>61</v>
      </c>
      <c r="C65" s="96"/>
      <c r="D65" s="6"/>
      <c r="E65" s="16">
        <v>5000</v>
      </c>
      <c r="G65" s="21"/>
    </row>
    <row r="66" spans="1:7" s="1" customFormat="1" ht="20.25" customHeight="1">
      <c r="A66" s="11"/>
      <c r="B66" s="4" t="s">
        <v>205</v>
      </c>
      <c r="C66" s="96"/>
      <c r="D66" s="6" t="s">
        <v>206</v>
      </c>
      <c r="E66" s="16">
        <v>5750</v>
      </c>
      <c r="G66" s="21"/>
    </row>
    <row r="67" spans="1:7" s="1" customFormat="1" ht="20.25" customHeight="1">
      <c r="A67" s="11"/>
      <c r="B67" s="4" t="s">
        <v>186</v>
      </c>
      <c r="C67" s="96" t="s">
        <v>192</v>
      </c>
      <c r="D67" s="6"/>
      <c r="E67" s="16">
        <v>15000</v>
      </c>
      <c r="G67" s="21"/>
    </row>
    <row r="68" spans="1:7" s="1" customFormat="1" ht="20.25" customHeight="1">
      <c r="A68" s="11"/>
      <c r="B68" s="7" t="s">
        <v>117</v>
      </c>
      <c r="C68" s="103"/>
      <c r="D68" s="6"/>
      <c r="E68" s="18">
        <v>7500</v>
      </c>
      <c r="G68" s="21"/>
    </row>
    <row r="69" spans="1:7" s="2" customFormat="1" ht="20.25" customHeight="1">
      <c r="A69" s="11"/>
      <c r="B69" s="4" t="s">
        <v>10</v>
      </c>
      <c r="C69" s="96" t="s">
        <v>129</v>
      </c>
      <c r="D69" s="6" t="s">
        <v>206</v>
      </c>
      <c r="E69" s="16">
        <v>47000</v>
      </c>
      <c r="G69" s="21"/>
    </row>
    <row r="70" spans="1:7" s="26" customFormat="1" ht="6" customHeight="1">
      <c r="A70" s="39"/>
      <c r="B70" s="31"/>
      <c r="C70" s="94"/>
      <c r="D70" s="91"/>
      <c r="E70" s="36"/>
      <c r="G70" s="21"/>
    </row>
    <row r="71" spans="1:5" ht="18" customHeight="1">
      <c r="A71" s="29"/>
      <c r="B71" s="3" t="s">
        <v>105</v>
      </c>
      <c r="C71" s="99"/>
      <c r="E71" s="19">
        <f>SUM(E41:E69)</f>
        <v>222804</v>
      </c>
    </row>
    <row r="72" spans="1:5" ht="6.75" customHeight="1">
      <c r="A72" s="29"/>
      <c r="B72" s="4"/>
      <c r="C72" s="99"/>
      <c r="E72" s="36"/>
    </row>
    <row r="73" spans="1:5" ht="18" customHeight="1">
      <c r="A73" s="52" t="s">
        <v>81</v>
      </c>
      <c r="B73" s="2" t="s">
        <v>84</v>
      </c>
      <c r="C73" s="104"/>
      <c r="E73" s="36"/>
    </row>
    <row r="74" spans="1:7" s="26" customFormat="1" ht="21.75" customHeight="1">
      <c r="A74" s="39"/>
      <c r="B74" s="4" t="s">
        <v>48</v>
      </c>
      <c r="C74" s="164">
        <v>401822</v>
      </c>
      <c r="D74" s="115"/>
      <c r="E74" s="34"/>
      <c r="G74" s="40"/>
    </row>
    <row r="75" spans="1:7" s="26" customFormat="1" ht="21" customHeight="1">
      <c r="A75" s="39"/>
      <c r="B75" s="4" t="s">
        <v>49</v>
      </c>
      <c r="C75" s="164">
        <v>226413</v>
      </c>
      <c r="D75" s="115"/>
      <c r="E75" s="41"/>
      <c r="G75" s="21"/>
    </row>
    <row r="76" spans="1:5" ht="18" customHeight="1">
      <c r="A76" s="29"/>
      <c r="B76" s="3" t="s">
        <v>106</v>
      </c>
      <c r="C76" s="94"/>
      <c r="E76" s="19">
        <v>628235</v>
      </c>
    </row>
    <row r="77" spans="1:5" ht="6" customHeight="1">
      <c r="A77" s="29"/>
      <c r="B77" s="3"/>
      <c r="C77" s="99"/>
      <c r="E77" s="34"/>
    </row>
    <row r="78" spans="1:5" ht="18" customHeight="1">
      <c r="A78" s="29"/>
      <c r="B78" s="4" t="s">
        <v>118</v>
      </c>
      <c r="C78" s="105"/>
      <c r="D78" s="116">
        <v>0.017</v>
      </c>
      <c r="E78" s="16">
        <v>9032</v>
      </c>
    </row>
    <row r="79" spans="1:7" s="26" customFormat="1" ht="18" customHeight="1">
      <c r="A79" s="39"/>
      <c r="B79" s="4" t="s">
        <v>145</v>
      </c>
      <c r="C79" s="106"/>
      <c r="D79" s="6"/>
      <c r="E79" s="16">
        <v>7000</v>
      </c>
      <c r="G79" s="21"/>
    </row>
    <row r="80" spans="1:7" s="26" customFormat="1" ht="18" customHeight="1">
      <c r="A80" s="39"/>
      <c r="B80" s="4" t="s">
        <v>227</v>
      </c>
      <c r="C80" s="106"/>
      <c r="D80" s="6" t="s">
        <v>224</v>
      </c>
      <c r="E80" s="16">
        <v>5000</v>
      </c>
      <c r="G80" s="21"/>
    </row>
    <row r="81" spans="1:7" ht="34.5" customHeight="1">
      <c r="A81" s="29"/>
      <c r="B81" s="4" t="s">
        <v>41</v>
      </c>
      <c r="C81" s="107"/>
      <c r="E81" s="16">
        <v>36564</v>
      </c>
      <c r="G81" s="40"/>
    </row>
    <row r="82" spans="1:7" s="1" customFormat="1" ht="18" customHeight="1">
      <c r="A82" s="9"/>
      <c r="B82" s="4" t="s">
        <v>144</v>
      </c>
      <c r="C82" s="96"/>
      <c r="D82" s="6" t="s">
        <v>228</v>
      </c>
      <c r="E82" s="16">
        <v>11000</v>
      </c>
      <c r="G82" s="21"/>
    </row>
    <row r="83" spans="1:7" s="1" customFormat="1" ht="18" customHeight="1">
      <c r="A83" s="9"/>
      <c r="B83" s="4" t="s">
        <v>14</v>
      </c>
      <c r="C83" s="96" t="s">
        <v>247</v>
      </c>
      <c r="D83" s="6"/>
      <c r="E83" s="16">
        <v>45000</v>
      </c>
      <c r="G83" s="21"/>
    </row>
    <row r="84" spans="1:5" ht="8.25" customHeight="1">
      <c r="A84" s="29"/>
      <c r="B84" s="30"/>
      <c r="C84" s="99"/>
      <c r="E84" s="34"/>
    </row>
    <row r="85" spans="1:7" s="1" customFormat="1" ht="17.25" customHeight="1">
      <c r="A85" s="9"/>
      <c r="B85" s="3" t="s">
        <v>107</v>
      </c>
      <c r="C85" s="100"/>
      <c r="D85" s="6" t="s">
        <v>220</v>
      </c>
      <c r="E85" s="19">
        <f>SUM(E76:E83)</f>
        <v>741831</v>
      </c>
      <c r="G85" s="21"/>
    </row>
    <row r="86" spans="1:7" s="1" customFormat="1" ht="6.75" customHeight="1">
      <c r="A86" s="9"/>
      <c r="B86" s="4"/>
      <c r="C86" s="96"/>
      <c r="D86" s="6"/>
      <c r="E86" s="17"/>
      <c r="G86" s="21"/>
    </row>
    <row r="87" spans="1:7" s="1" customFormat="1" ht="21.75" customHeight="1">
      <c r="A87" s="52" t="s">
        <v>83</v>
      </c>
      <c r="B87" s="3" t="s">
        <v>86</v>
      </c>
      <c r="C87" s="96"/>
      <c r="D87" s="6"/>
      <c r="E87" s="17"/>
      <c r="G87" s="21"/>
    </row>
    <row r="88" spans="1:5" ht="18" customHeight="1">
      <c r="A88" s="29"/>
      <c r="B88" s="4" t="s">
        <v>134</v>
      </c>
      <c r="C88" s="108">
        <v>0.0765</v>
      </c>
      <c r="D88" s="6" t="s">
        <v>209</v>
      </c>
      <c r="E88" s="64">
        <v>59298</v>
      </c>
    </row>
    <row r="89" spans="1:5" ht="21.75" customHeight="1">
      <c r="A89" s="9"/>
      <c r="B89" s="4" t="s">
        <v>13</v>
      </c>
      <c r="C89" s="96"/>
      <c r="D89" s="75"/>
      <c r="E89" s="64">
        <v>90</v>
      </c>
    </row>
    <row r="90" spans="1:231" ht="18" customHeight="1">
      <c r="A90" s="29"/>
      <c r="B90" s="5" t="s">
        <v>101</v>
      </c>
      <c r="C90" s="96" t="s">
        <v>244</v>
      </c>
      <c r="D90" s="111" t="s">
        <v>245</v>
      </c>
      <c r="E90" s="64">
        <v>69100</v>
      </c>
      <c r="F90" s="45"/>
      <c r="G90" s="44"/>
      <c r="H90" s="46"/>
      <c r="I90" s="42"/>
      <c r="J90" s="35"/>
      <c r="K90" s="43"/>
      <c r="L90" s="44"/>
      <c r="M90" s="24"/>
      <c r="N90" s="45"/>
      <c r="O90" s="44"/>
      <c r="P90" s="46"/>
      <c r="Q90" s="42"/>
      <c r="R90" s="35"/>
      <c r="S90" s="43"/>
      <c r="T90" s="44"/>
      <c r="U90" s="24"/>
      <c r="V90" s="45"/>
      <c r="W90" s="44"/>
      <c r="X90" s="46"/>
      <c r="Y90" s="42"/>
      <c r="Z90" s="35"/>
      <c r="AA90" s="43"/>
      <c r="AB90" s="44"/>
      <c r="AC90" s="24"/>
      <c r="AD90" s="45"/>
      <c r="AE90" s="44"/>
      <c r="AF90" s="46"/>
      <c r="AG90" s="42"/>
      <c r="AH90" s="35"/>
      <c r="AI90" s="43"/>
      <c r="AJ90" s="44"/>
      <c r="AK90" s="24"/>
      <c r="AL90" s="45"/>
      <c r="AM90" s="44"/>
      <c r="AN90" s="46"/>
      <c r="AO90" s="42"/>
      <c r="AP90" s="35"/>
      <c r="AQ90" s="43"/>
      <c r="AR90" s="44"/>
      <c r="AS90" s="24"/>
      <c r="AT90" s="45"/>
      <c r="AU90" s="44"/>
      <c r="AV90" s="46"/>
      <c r="AW90" s="42"/>
      <c r="AX90" s="35"/>
      <c r="AY90" s="43"/>
      <c r="AZ90" s="44"/>
      <c r="BA90" s="24"/>
      <c r="BB90" s="45"/>
      <c r="BC90" s="44"/>
      <c r="BD90" s="46"/>
      <c r="BE90" s="42"/>
      <c r="BF90" s="35"/>
      <c r="BG90" s="43"/>
      <c r="BH90" s="44"/>
      <c r="BI90" s="24"/>
      <c r="BJ90" s="45"/>
      <c r="BK90" s="44"/>
      <c r="BL90" s="46"/>
      <c r="BM90" s="42"/>
      <c r="BN90" s="35"/>
      <c r="BO90" s="43"/>
      <c r="BP90" s="44"/>
      <c r="BQ90" s="24"/>
      <c r="BR90" s="45"/>
      <c r="BS90" s="44"/>
      <c r="BT90" s="46"/>
      <c r="BU90" s="42"/>
      <c r="BV90" s="35"/>
      <c r="BW90" s="43"/>
      <c r="BX90" s="44"/>
      <c r="BY90" s="24"/>
      <c r="BZ90" s="45"/>
      <c r="CA90" s="44"/>
      <c r="CB90" s="46"/>
      <c r="CC90" s="42"/>
      <c r="CD90" s="35"/>
      <c r="CE90" s="43"/>
      <c r="CF90" s="44"/>
      <c r="CG90" s="24"/>
      <c r="CH90" s="45"/>
      <c r="CI90" s="44"/>
      <c r="CJ90" s="46"/>
      <c r="CK90" s="42"/>
      <c r="CL90" s="35"/>
      <c r="CM90" s="43"/>
      <c r="CN90" s="44"/>
      <c r="CO90" s="24"/>
      <c r="CP90" s="45"/>
      <c r="CQ90" s="44">
        <v>49000</v>
      </c>
      <c r="CR90" s="46" t="s">
        <v>102</v>
      </c>
      <c r="CS90" s="42">
        <v>6151.1</v>
      </c>
      <c r="CT90" s="35" t="s">
        <v>101</v>
      </c>
      <c r="CU90" s="43"/>
      <c r="CV90" s="44">
        <v>48000</v>
      </c>
      <c r="CW90" s="24"/>
      <c r="CX90" s="45"/>
      <c r="CY90" s="44">
        <v>49000</v>
      </c>
      <c r="CZ90" s="46" t="s">
        <v>102</v>
      </c>
      <c r="DA90" s="42">
        <v>6151.1</v>
      </c>
      <c r="DB90" s="35" t="s">
        <v>101</v>
      </c>
      <c r="DC90" s="43"/>
      <c r="DD90" s="44">
        <v>48000</v>
      </c>
      <c r="DE90" s="24"/>
      <c r="DF90" s="45"/>
      <c r="DG90" s="44">
        <v>49000</v>
      </c>
      <c r="DH90" s="46" t="s">
        <v>102</v>
      </c>
      <c r="DI90" s="42">
        <v>6151.1</v>
      </c>
      <c r="DJ90" s="35" t="s">
        <v>101</v>
      </c>
      <c r="DK90" s="43"/>
      <c r="DL90" s="44">
        <v>48000</v>
      </c>
      <c r="DM90" s="24"/>
      <c r="DN90" s="45"/>
      <c r="DO90" s="44">
        <v>49000</v>
      </c>
      <c r="DP90" s="46" t="s">
        <v>102</v>
      </c>
      <c r="DQ90" s="42">
        <v>6151.1</v>
      </c>
      <c r="DR90" s="35" t="s">
        <v>101</v>
      </c>
      <c r="DS90" s="43"/>
      <c r="DT90" s="44">
        <v>48000</v>
      </c>
      <c r="DU90" s="24"/>
      <c r="DV90" s="45"/>
      <c r="DW90" s="44">
        <v>49000</v>
      </c>
      <c r="DX90" s="46" t="s">
        <v>102</v>
      </c>
      <c r="DY90" s="42">
        <v>6151.1</v>
      </c>
      <c r="DZ90" s="35" t="s">
        <v>101</v>
      </c>
      <c r="EA90" s="43"/>
      <c r="EB90" s="44">
        <v>48000</v>
      </c>
      <c r="EC90" s="24"/>
      <c r="ED90" s="45"/>
      <c r="EE90" s="44">
        <v>49000</v>
      </c>
      <c r="EF90" s="46" t="s">
        <v>102</v>
      </c>
      <c r="EG90" s="42">
        <v>6151.1</v>
      </c>
      <c r="EH90" s="35" t="s">
        <v>101</v>
      </c>
      <c r="EI90" s="43"/>
      <c r="EJ90" s="44">
        <v>48000</v>
      </c>
      <c r="EK90" s="24"/>
      <c r="EL90" s="45"/>
      <c r="EM90" s="44">
        <v>49000</v>
      </c>
      <c r="EN90" s="46" t="s">
        <v>102</v>
      </c>
      <c r="EO90" s="42">
        <v>6151.1</v>
      </c>
      <c r="EP90" s="35" t="s">
        <v>101</v>
      </c>
      <c r="EQ90" s="43"/>
      <c r="ER90" s="44">
        <v>48000</v>
      </c>
      <c r="ES90" s="24"/>
      <c r="ET90" s="45"/>
      <c r="EU90" s="44">
        <v>49000</v>
      </c>
      <c r="EV90" s="46" t="s">
        <v>102</v>
      </c>
      <c r="EW90" s="42">
        <v>6151.1</v>
      </c>
      <c r="EX90" s="35" t="s">
        <v>101</v>
      </c>
      <c r="EY90" s="43"/>
      <c r="EZ90" s="44">
        <v>48000</v>
      </c>
      <c r="FA90" s="24"/>
      <c r="FB90" s="45"/>
      <c r="FC90" s="44">
        <v>49000</v>
      </c>
      <c r="FD90" s="46" t="s">
        <v>102</v>
      </c>
      <c r="FE90" s="42">
        <v>6151.1</v>
      </c>
      <c r="FF90" s="35" t="s">
        <v>101</v>
      </c>
      <c r="FG90" s="43"/>
      <c r="FH90" s="44">
        <v>48000</v>
      </c>
      <c r="FI90" s="24"/>
      <c r="FJ90" s="45"/>
      <c r="FK90" s="44">
        <v>49000</v>
      </c>
      <c r="FL90" s="46" t="s">
        <v>102</v>
      </c>
      <c r="FM90" s="42">
        <v>6151.1</v>
      </c>
      <c r="FN90" s="35" t="s">
        <v>101</v>
      </c>
      <c r="FO90" s="43"/>
      <c r="FP90" s="44">
        <v>48000</v>
      </c>
      <c r="FQ90" s="24"/>
      <c r="FR90" s="45"/>
      <c r="FS90" s="44">
        <v>49000</v>
      </c>
      <c r="FT90" s="46" t="s">
        <v>102</v>
      </c>
      <c r="FU90" s="42">
        <v>6151.1</v>
      </c>
      <c r="FV90" s="35" t="s">
        <v>101</v>
      </c>
      <c r="FW90" s="43"/>
      <c r="FX90" s="44">
        <v>48000</v>
      </c>
      <c r="FY90" s="24"/>
      <c r="FZ90" s="45"/>
      <c r="GA90" s="44">
        <v>49000</v>
      </c>
      <c r="GB90" s="46" t="s">
        <v>102</v>
      </c>
      <c r="GC90" s="42">
        <v>6151.1</v>
      </c>
      <c r="GD90" s="35" t="s">
        <v>101</v>
      </c>
      <c r="GE90" s="43"/>
      <c r="GF90" s="44">
        <v>48000</v>
      </c>
      <c r="GG90" s="24"/>
      <c r="GH90" s="45"/>
      <c r="GI90" s="44">
        <v>49000</v>
      </c>
      <c r="GJ90" s="46" t="s">
        <v>102</v>
      </c>
      <c r="GK90" s="42">
        <v>6151.1</v>
      </c>
      <c r="GL90" s="35" t="s">
        <v>101</v>
      </c>
      <c r="GM90" s="43"/>
      <c r="GN90" s="44">
        <v>48000</v>
      </c>
      <c r="GO90" s="24"/>
      <c r="GP90" s="45"/>
      <c r="GQ90" s="44">
        <v>49000</v>
      </c>
      <c r="GR90" s="46" t="s">
        <v>102</v>
      </c>
      <c r="GS90" s="42">
        <v>6151.1</v>
      </c>
      <c r="GT90" s="35" t="s">
        <v>101</v>
      </c>
      <c r="GU90" s="43"/>
      <c r="GV90" s="44">
        <v>48000</v>
      </c>
      <c r="GW90" s="24"/>
      <c r="GX90" s="45"/>
      <c r="GY90" s="44">
        <v>49000</v>
      </c>
      <c r="GZ90" s="46" t="s">
        <v>102</v>
      </c>
      <c r="HA90" s="42">
        <v>6151.1</v>
      </c>
      <c r="HB90" s="35" t="s">
        <v>101</v>
      </c>
      <c r="HC90" s="43"/>
      <c r="HD90" s="44">
        <v>48000</v>
      </c>
      <c r="HE90" s="24"/>
      <c r="HF90" s="45"/>
      <c r="HG90" s="44">
        <v>49000</v>
      </c>
      <c r="HH90" s="46" t="s">
        <v>102</v>
      </c>
      <c r="HI90" s="42">
        <v>6151.1</v>
      </c>
      <c r="HJ90" s="35" t="s">
        <v>101</v>
      </c>
      <c r="HK90" s="43"/>
      <c r="HL90" s="44">
        <v>48000</v>
      </c>
      <c r="HM90" s="24"/>
      <c r="HN90" s="45"/>
      <c r="HO90" s="44">
        <v>49000</v>
      </c>
      <c r="HP90" s="46" t="s">
        <v>102</v>
      </c>
      <c r="HQ90" s="42">
        <v>6151.1</v>
      </c>
      <c r="HR90" s="35" t="s">
        <v>101</v>
      </c>
      <c r="HS90" s="43"/>
      <c r="HT90" s="44">
        <v>48000</v>
      </c>
      <c r="HU90" s="24"/>
      <c r="HV90" s="45"/>
      <c r="HW90" s="44"/>
    </row>
    <row r="91" spans="1:5" ht="18" customHeight="1">
      <c r="A91" s="29"/>
      <c r="B91" s="5" t="s">
        <v>196</v>
      </c>
      <c r="C91" s="96" t="s">
        <v>187</v>
      </c>
      <c r="E91" s="64">
        <v>9000</v>
      </c>
    </row>
    <row r="92" spans="1:5" ht="18" customHeight="1">
      <c r="A92" s="29"/>
      <c r="B92" s="5" t="s">
        <v>197</v>
      </c>
      <c r="C92" s="96" t="s">
        <v>193</v>
      </c>
      <c r="E92" s="64">
        <v>12500</v>
      </c>
    </row>
    <row r="93" spans="1:5" ht="18" customHeight="1">
      <c r="A93" s="29"/>
      <c r="B93" s="5" t="s">
        <v>198</v>
      </c>
      <c r="C93" s="96" t="s">
        <v>194</v>
      </c>
      <c r="E93" s="64">
        <v>9500</v>
      </c>
    </row>
    <row r="94" spans="1:5" ht="18" customHeight="1">
      <c r="A94" s="29"/>
      <c r="B94" s="5" t="s">
        <v>199</v>
      </c>
      <c r="C94" s="109" t="s">
        <v>200</v>
      </c>
      <c r="D94" s="6" t="s">
        <v>207</v>
      </c>
      <c r="E94" s="64">
        <v>2000</v>
      </c>
    </row>
    <row r="95" spans="1:5" ht="18" customHeight="1">
      <c r="A95" s="9"/>
      <c r="B95" s="4" t="s">
        <v>6</v>
      </c>
      <c r="C95" s="96" t="s">
        <v>7</v>
      </c>
      <c r="D95" s="6" t="s">
        <v>211</v>
      </c>
      <c r="E95" s="64">
        <v>2618</v>
      </c>
    </row>
    <row r="96" spans="1:5" s="40" customFormat="1" ht="18" customHeight="1">
      <c r="A96" s="166"/>
      <c r="B96" s="5" t="s">
        <v>23</v>
      </c>
      <c r="C96" s="108">
        <v>0.075</v>
      </c>
      <c r="D96" s="6" t="s">
        <v>210</v>
      </c>
      <c r="E96" s="65">
        <v>47030</v>
      </c>
    </row>
    <row r="97" spans="1:5" ht="6" customHeight="1">
      <c r="A97" s="29"/>
      <c r="B97" s="30"/>
      <c r="C97" s="99"/>
      <c r="E97" s="34"/>
    </row>
    <row r="98" spans="1:7" s="1" customFormat="1" ht="18" customHeight="1">
      <c r="A98" s="9"/>
      <c r="B98" s="3" t="s">
        <v>108</v>
      </c>
      <c r="C98" s="96"/>
      <c r="D98" s="6"/>
      <c r="E98" s="19">
        <f>SUM(E88:E96)</f>
        <v>211136</v>
      </c>
      <c r="G98" s="21"/>
    </row>
    <row r="99" spans="1:5" ht="6" customHeight="1">
      <c r="A99" s="29"/>
      <c r="B99" s="30"/>
      <c r="C99" s="99"/>
      <c r="E99" s="36"/>
    </row>
    <row r="100" spans="1:7" s="1" customFormat="1" ht="18" customHeight="1">
      <c r="A100" s="13" t="s">
        <v>87</v>
      </c>
      <c r="B100" s="3" t="s">
        <v>88</v>
      </c>
      <c r="C100" s="96"/>
      <c r="D100" s="6"/>
      <c r="E100" s="17"/>
      <c r="G100" s="21"/>
    </row>
    <row r="101" spans="1:7" s="1" customFormat="1" ht="18" customHeight="1">
      <c r="A101" s="9"/>
      <c r="B101" s="4" t="s">
        <v>1</v>
      </c>
      <c r="C101" s="96" t="s">
        <v>42</v>
      </c>
      <c r="D101" s="6"/>
      <c r="E101" s="16">
        <v>11500</v>
      </c>
      <c r="G101" s="21"/>
    </row>
    <row r="102" spans="1:7" s="1" customFormat="1" ht="18" customHeight="1">
      <c r="A102" s="9"/>
      <c r="B102" s="5" t="s">
        <v>62</v>
      </c>
      <c r="C102" s="96" t="s">
        <v>57</v>
      </c>
      <c r="D102" s="6"/>
      <c r="E102" s="16">
        <v>11500</v>
      </c>
      <c r="G102" s="21"/>
    </row>
    <row r="103" spans="1:7" s="1" customFormat="1" ht="18" customHeight="1">
      <c r="A103" s="9"/>
      <c r="B103" s="4" t="s">
        <v>63</v>
      </c>
      <c r="C103" s="96" t="s">
        <v>45</v>
      </c>
      <c r="D103" s="6" t="s">
        <v>233</v>
      </c>
      <c r="E103" s="16">
        <v>45000</v>
      </c>
      <c r="G103" s="21"/>
    </row>
    <row r="104" spans="1:7" s="1" customFormat="1" ht="18" customHeight="1">
      <c r="A104" s="9"/>
      <c r="B104" s="4" t="s">
        <v>232</v>
      </c>
      <c r="C104" s="96"/>
      <c r="D104" s="6"/>
      <c r="E104" s="16">
        <v>3000</v>
      </c>
      <c r="G104" s="21"/>
    </row>
    <row r="105" spans="1:5" ht="6" customHeight="1">
      <c r="A105" s="29"/>
      <c r="B105" s="30"/>
      <c r="C105" s="99"/>
      <c r="E105" s="34"/>
    </row>
    <row r="106" spans="1:5" ht="18" customHeight="1">
      <c r="A106" s="29"/>
      <c r="B106" s="3" t="s">
        <v>109</v>
      </c>
      <c r="C106" s="99"/>
      <c r="E106" s="19">
        <f>SUM(E101:E104)</f>
        <v>71000</v>
      </c>
    </row>
    <row r="107" spans="1:5" ht="6" customHeight="1">
      <c r="A107" s="47"/>
      <c r="B107" s="30"/>
      <c r="C107" s="99"/>
      <c r="E107" s="36"/>
    </row>
    <row r="108" spans="1:7" s="2" customFormat="1" ht="18.75" customHeight="1">
      <c r="A108" s="52" t="s">
        <v>89</v>
      </c>
      <c r="B108" s="3" t="s">
        <v>90</v>
      </c>
      <c r="C108" s="95"/>
      <c r="D108" s="91"/>
      <c r="E108" s="17"/>
      <c r="G108" s="21"/>
    </row>
    <row r="109" spans="1:7" s="1" customFormat="1" ht="18" customHeight="1">
      <c r="A109" s="11"/>
      <c r="B109" s="2" t="s">
        <v>249</v>
      </c>
      <c r="C109" s="95"/>
      <c r="D109" s="6"/>
      <c r="E109" s="17"/>
      <c r="G109" s="21"/>
    </row>
    <row r="110" spans="1:7" s="1" customFormat="1" ht="18" customHeight="1">
      <c r="A110" s="11"/>
      <c r="B110" s="1" t="s">
        <v>58</v>
      </c>
      <c r="C110" s="96"/>
      <c r="D110" s="6"/>
      <c r="E110" s="16"/>
      <c r="G110" s="21"/>
    </row>
    <row r="111" spans="1:7" s="1" customFormat="1" ht="18" customHeight="1">
      <c r="A111" s="9"/>
      <c r="B111" s="1" t="s">
        <v>221</v>
      </c>
      <c r="C111" s="96"/>
      <c r="D111" s="6" t="s">
        <v>238</v>
      </c>
      <c r="E111" s="16">
        <v>5000</v>
      </c>
      <c r="G111" s="21"/>
    </row>
    <row r="112" spans="1:7" s="1" customFormat="1" ht="18" customHeight="1">
      <c r="A112" s="9"/>
      <c r="B112" s="1" t="s">
        <v>222</v>
      </c>
      <c r="C112" s="96"/>
      <c r="D112" s="6" t="s">
        <v>238</v>
      </c>
      <c r="E112" s="16">
        <v>5000</v>
      </c>
      <c r="G112" s="21"/>
    </row>
    <row r="113" spans="1:5" ht="16.5" customHeight="1">
      <c r="A113" s="9"/>
      <c r="B113" s="1" t="s">
        <v>146</v>
      </c>
      <c r="C113" s="101"/>
      <c r="E113" s="16">
        <v>4000</v>
      </c>
    </row>
    <row r="114" spans="1:7" s="1" customFormat="1" ht="18" customHeight="1">
      <c r="A114" s="12"/>
      <c r="B114" s="1" t="s">
        <v>251</v>
      </c>
      <c r="C114" s="97"/>
      <c r="D114" s="6"/>
      <c r="E114" s="16"/>
      <c r="G114" s="21"/>
    </row>
    <row r="115" spans="1:5" ht="17.25" customHeight="1">
      <c r="A115" s="22"/>
      <c r="B115" s="1" t="s">
        <v>252</v>
      </c>
      <c r="C115" s="101"/>
      <c r="E115" s="16">
        <v>5000</v>
      </c>
    </row>
    <row r="116" spans="1:7" s="1" customFormat="1" ht="18" customHeight="1">
      <c r="A116" s="11"/>
      <c r="B116" s="1" t="s">
        <v>253</v>
      </c>
      <c r="C116" s="95"/>
      <c r="D116" s="6"/>
      <c r="E116" s="16"/>
      <c r="G116" s="21"/>
    </row>
    <row r="117" spans="1:5" ht="17.25" customHeight="1">
      <c r="A117" s="23"/>
      <c r="B117" s="1" t="s">
        <v>59</v>
      </c>
      <c r="C117" s="94"/>
      <c r="E117" s="16">
        <v>4000</v>
      </c>
    </row>
    <row r="118" spans="1:5" ht="17.25" customHeight="1">
      <c r="A118" s="23"/>
      <c r="B118" s="1" t="s">
        <v>65</v>
      </c>
      <c r="C118" s="94"/>
      <c r="E118" s="16">
        <v>5000</v>
      </c>
    </row>
    <row r="119" spans="1:5" ht="17.25" customHeight="1">
      <c r="A119" s="23"/>
      <c r="B119" s="1" t="s">
        <v>64</v>
      </c>
      <c r="C119" s="94"/>
      <c r="E119" s="16">
        <v>3000</v>
      </c>
    </row>
    <row r="120" spans="1:5" ht="21.75" customHeight="1">
      <c r="A120" s="22"/>
      <c r="B120" s="1" t="s">
        <v>182</v>
      </c>
      <c r="C120" s="97"/>
      <c r="D120" s="75" t="s">
        <v>237</v>
      </c>
      <c r="E120" s="16">
        <v>132000</v>
      </c>
    </row>
    <row r="121" spans="1:5" ht="17.25" customHeight="1">
      <c r="A121" s="22"/>
      <c r="B121" s="1" t="s">
        <v>139</v>
      </c>
      <c r="C121" s="97" t="s">
        <v>248</v>
      </c>
      <c r="D121" s="6" t="s">
        <v>236</v>
      </c>
      <c r="E121" s="16">
        <v>20200</v>
      </c>
    </row>
    <row r="122" spans="1:5" ht="18" customHeight="1">
      <c r="A122" s="12"/>
      <c r="B122" s="4" t="s">
        <v>135</v>
      </c>
      <c r="C122" s="99"/>
      <c r="E122" s="16">
        <v>5000</v>
      </c>
    </row>
    <row r="123" spans="1:5" ht="6" customHeight="1">
      <c r="A123" s="12"/>
      <c r="B123" s="4"/>
      <c r="C123" s="99"/>
      <c r="E123" s="34"/>
    </row>
    <row r="124" spans="1:5" ht="18" customHeight="1">
      <c r="A124" s="47"/>
      <c r="B124" s="2" t="s">
        <v>250</v>
      </c>
      <c r="C124" s="99"/>
      <c r="E124" s="19">
        <f>SUM(E111:E122)</f>
        <v>188200</v>
      </c>
    </row>
    <row r="125" spans="1:5" ht="6" customHeight="1">
      <c r="A125" s="47"/>
      <c r="B125" s="30"/>
      <c r="C125" s="99"/>
      <c r="E125" s="36"/>
    </row>
    <row r="126" spans="1:7" s="1" customFormat="1" ht="18" customHeight="1">
      <c r="A126" s="9"/>
      <c r="B126" s="8" t="s">
        <v>32</v>
      </c>
      <c r="C126" s="95"/>
      <c r="D126" s="6"/>
      <c r="E126" s="17"/>
      <c r="G126" s="21"/>
    </row>
    <row r="127" spans="1:7" s="1" customFormat="1" ht="18" customHeight="1">
      <c r="A127" s="9"/>
      <c r="B127" s="5" t="s">
        <v>91</v>
      </c>
      <c r="C127" s="96"/>
      <c r="D127" s="75" t="s">
        <v>223</v>
      </c>
      <c r="E127" s="16">
        <v>2000</v>
      </c>
      <c r="G127" s="21"/>
    </row>
    <row r="128" spans="1:7" s="1" customFormat="1" ht="18" customHeight="1">
      <c r="A128" s="9"/>
      <c r="B128" s="5" t="s">
        <v>92</v>
      </c>
      <c r="C128" s="96"/>
      <c r="D128" s="6"/>
      <c r="E128" s="16">
        <v>10000</v>
      </c>
      <c r="G128" s="21"/>
    </row>
    <row r="129" spans="1:7" s="1" customFormat="1" ht="18" customHeight="1">
      <c r="A129" s="12"/>
      <c r="B129" s="4" t="s">
        <v>93</v>
      </c>
      <c r="C129" s="96"/>
      <c r="D129" s="6"/>
      <c r="E129" s="16">
        <v>3250</v>
      </c>
      <c r="G129" s="21"/>
    </row>
    <row r="130" spans="1:7" s="1" customFormat="1" ht="18" customHeight="1">
      <c r="A130" s="12"/>
      <c r="B130" s="4" t="s">
        <v>139</v>
      </c>
      <c r="C130" s="96"/>
      <c r="D130" s="6" t="s">
        <v>229</v>
      </c>
      <c r="E130" s="16">
        <v>10200</v>
      </c>
      <c r="G130" s="21"/>
    </row>
    <row r="131" spans="1:7" s="1" customFormat="1" ht="18" customHeight="1">
      <c r="A131" s="12"/>
      <c r="B131" s="4" t="s">
        <v>135</v>
      </c>
      <c r="C131" s="96"/>
      <c r="D131" s="6"/>
      <c r="E131" s="16">
        <v>2000</v>
      </c>
      <c r="G131" s="21"/>
    </row>
    <row r="132" spans="1:7" s="1" customFormat="1" ht="7.5" customHeight="1">
      <c r="A132" s="12"/>
      <c r="B132" s="3"/>
      <c r="C132" s="95"/>
      <c r="D132" s="6"/>
      <c r="E132" s="17"/>
      <c r="G132" s="21"/>
    </row>
    <row r="133" spans="1:7" s="2" customFormat="1" ht="18" customHeight="1">
      <c r="A133" s="51"/>
      <c r="B133" s="3" t="s">
        <v>110</v>
      </c>
      <c r="C133" s="95"/>
      <c r="D133" s="91"/>
      <c r="E133" s="19">
        <f>SUM(E127:E131)</f>
        <v>27450</v>
      </c>
      <c r="G133" s="21"/>
    </row>
    <row r="134" spans="1:5" ht="5.25" customHeight="1">
      <c r="A134" s="29"/>
      <c r="B134" s="31"/>
      <c r="C134" s="99"/>
      <c r="E134" s="36"/>
    </row>
    <row r="135" spans="1:7" s="1" customFormat="1" ht="18.75" customHeight="1">
      <c r="A135" s="9"/>
      <c r="B135" s="3" t="s">
        <v>40</v>
      </c>
      <c r="C135" s="96"/>
      <c r="D135" s="6"/>
      <c r="E135" s="17"/>
      <c r="G135" s="21"/>
    </row>
    <row r="136" spans="1:7" s="1" customFormat="1" ht="18.75" customHeight="1" hidden="1">
      <c r="A136" s="12"/>
      <c r="B136" s="4" t="s">
        <v>52</v>
      </c>
      <c r="C136" s="100"/>
      <c r="D136" s="6"/>
      <c r="E136" s="16">
        <v>0</v>
      </c>
      <c r="G136" s="21"/>
    </row>
    <row r="137" spans="1:7" s="1" customFormat="1" ht="18.75" customHeight="1">
      <c r="A137" s="12"/>
      <c r="B137" s="4" t="s">
        <v>52</v>
      </c>
      <c r="C137" s="96"/>
      <c r="D137" s="6" t="s">
        <v>214</v>
      </c>
      <c r="E137" s="16">
        <v>3500</v>
      </c>
      <c r="G137" s="21"/>
    </row>
    <row r="138" spans="1:7" s="1" customFormat="1" ht="18.75" customHeight="1">
      <c r="A138" s="12"/>
      <c r="B138" s="4" t="s">
        <v>53</v>
      </c>
      <c r="C138" s="96"/>
      <c r="D138" s="6" t="s">
        <v>215</v>
      </c>
      <c r="E138" s="16">
        <v>12500</v>
      </c>
      <c r="G138" s="21"/>
    </row>
    <row r="139" spans="1:7" s="1" customFormat="1" ht="18.75" customHeight="1">
      <c r="A139" s="12"/>
      <c r="B139" s="4" t="s">
        <v>54</v>
      </c>
      <c r="C139" s="96"/>
      <c r="D139" s="6" t="s">
        <v>216</v>
      </c>
      <c r="E139" s="16">
        <v>3000</v>
      </c>
      <c r="G139" s="21"/>
    </row>
    <row r="140" spans="1:7" s="1" customFormat="1" ht="18.75" customHeight="1">
      <c r="A140" s="12"/>
      <c r="B140" s="1" t="s">
        <v>139</v>
      </c>
      <c r="C140" s="97"/>
      <c r="D140" s="6" t="s">
        <v>217</v>
      </c>
      <c r="E140" s="16">
        <v>14500</v>
      </c>
      <c r="G140" s="21"/>
    </row>
    <row r="141" spans="1:7" s="1" customFormat="1" ht="18.75" customHeight="1">
      <c r="A141" s="12"/>
      <c r="B141" s="1" t="s">
        <v>135</v>
      </c>
      <c r="C141" s="97"/>
      <c r="D141" s="6"/>
      <c r="E141" s="16">
        <v>3500</v>
      </c>
      <c r="G141" s="21"/>
    </row>
    <row r="142" spans="1:7" s="1" customFormat="1" ht="6" customHeight="1">
      <c r="A142" s="9"/>
      <c r="B142" s="4"/>
      <c r="C142" s="96"/>
      <c r="D142" s="6"/>
      <c r="E142" s="16"/>
      <c r="G142" s="21"/>
    </row>
    <row r="143" spans="1:7" s="2" customFormat="1" ht="18" customHeight="1">
      <c r="A143" s="10"/>
      <c r="B143" s="3" t="s">
        <v>111</v>
      </c>
      <c r="C143" s="95"/>
      <c r="D143" s="91"/>
      <c r="E143" s="19">
        <f>SUM(E137:E141)</f>
        <v>37000</v>
      </c>
      <c r="G143" s="21"/>
    </row>
    <row r="144" spans="1:7" s="26" customFormat="1" ht="7.5" customHeight="1">
      <c r="A144" s="39"/>
      <c r="B144" s="31"/>
      <c r="C144" s="94"/>
      <c r="D144" s="91"/>
      <c r="E144" s="36"/>
      <c r="G144" s="21"/>
    </row>
    <row r="145" spans="1:7" s="2" customFormat="1" ht="18.75" customHeight="1">
      <c r="A145" s="10"/>
      <c r="B145" s="3" t="s">
        <v>122</v>
      </c>
      <c r="C145" s="95"/>
      <c r="D145" s="91"/>
      <c r="E145" s="17"/>
      <c r="G145" s="21"/>
    </row>
    <row r="146" spans="1:7" s="53" customFormat="1" ht="18" customHeight="1">
      <c r="A146" s="150"/>
      <c r="B146" s="5" t="s">
        <v>130</v>
      </c>
      <c r="C146" s="96"/>
      <c r="D146" s="75"/>
      <c r="E146" s="54">
        <v>2000</v>
      </c>
      <c r="G146" s="40"/>
    </row>
    <row r="147" spans="1:7" s="26" customFormat="1" ht="18.75" customHeight="1">
      <c r="A147" s="39"/>
      <c r="B147" s="4" t="s">
        <v>183</v>
      </c>
      <c r="C147" s="96" t="s">
        <v>185</v>
      </c>
      <c r="D147" s="6" t="s">
        <v>218</v>
      </c>
      <c r="E147" s="16">
        <v>15000</v>
      </c>
      <c r="G147" s="21"/>
    </row>
    <row r="148" spans="1:5" ht="18.75" customHeight="1">
      <c r="A148" s="29"/>
      <c r="B148" s="4" t="s">
        <v>38</v>
      </c>
      <c r="C148" s="100"/>
      <c r="E148" s="16">
        <v>4000</v>
      </c>
    </row>
    <row r="149" spans="1:5" ht="18.75" customHeight="1">
      <c r="A149" s="29"/>
      <c r="B149" s="1" t="s">
        <v>239</v>
      </c>
      <c r="C149" s="100"/>
      <c r="D149" s="4" t="s">
        <v>240</v>
      </c>
      <c r="E149" s="16">
        <v>5000</v>
      </c>
    </row>
    <row r="150" spans="1:5" ht="18.75" customHeight="1">
      <c r="A150" s="29"/>
      <c r="B150" s="4" t="s">
        <v>137</v>
      </c>
      <c r="C150" s="100"/>
      <c r="D150" s="6" t="s">
        <v>219</v>
      </c>
      <c r="E150" s="16">
        <v>16000</v>
      </c>
    </row>
    <row r="151" spans="1:5" ht="18.75" customHeight="1">
      <c r="A151" s="29"/>
      <c r="B151" s="4" t="s">
        <v>138</v>
      </c>
      <c r="C151" s="100"/>
      <c r="E151" s="16">
        <v>50000</v>
      </c>
    </row>
    <row r="152" spans="1:5" ht="18.75" customHeight="1">
      <c r="A152" s="29"/>
      <c r="B152" s="4" t="s">
        <v>241</v>
      </c>
      <c r="C152" s="102" t="s">
        <v>201</v>
      </c>
      <c r="D152" s="6" t="s">
        <v>208</v>
      </c>
      <c r="E152" s="16">
        <v>30000</v>
      </c>
    </row>
    <row r="153" spans="1:5" ht="18.75" customHeight="1">
      <c r="A153" s="9"/>
      <c r="B153" s="4" t="s">
        <v>135</v>
      </c>
      <c r="C153" s="100"/>
      <c r="E153" s="16">
        <v>3000</v>
      </c>
    </row>
    <row r="154" spans="1:5" ht="6.75" customHeight="1">
      <c r="A154" s="29"/>
      <c r="B154" s="4"/>
      <c r="C154" s="99"/>
      <c r="E154" s="34"/>
    </row>
    <row r="155" spans="1:7" s="26" customFormat="1" ht="21" customHeight="1">
      <c r="A155" s="39"/>
      <c r="B155" s="3" t="s">
        <v>257</v>
      </c>
      <c r="C155" s="94"/>
      <c r="D155" s="91"/>
      <c r="E155" s="19">
        <f>SUM(E146:E153)</f>
        <v>125000</v>
      </c>
      <c r="G155" s="21"/>
    </row>
    <row r="156" spans="1:5" ht="7.5" customHeight="1" thickBot="1">
      <c r="A156" s="29"/>
      <c r="B156" s="4"/>
      <c r="C156" s="99"/>
      <c r="E156" s="60"/>
    </row>
    <row r="157" spans="1:5" ht="21" customHeight="1" thickBot="1">
      <c r="A157" s="23"/>
      <c r="B157" s="2" t="s">
        <v>35</v>
      </c>
      <c r="C157" s="99"/>
      <c r="E157" s="58">
        <f>SUM(E124,E133,E143,E155)</f>
        <v>377650</v>
      </c>
    </row>
    <row r="158" spans="1:5" ht="8.25" customHeight="1">
      <c r="A158" s="23"/>
      <c r="B158" s="26"/>
      <c r="C158" s="99"/>
      <c r="E158" s="36"/>
    </row>
    <row r="159" spans="1:7" s="1" customFormat="1" ht="18" customHeight="1">
      <c r="A159" s="52" t="s">
        <v>103</v>
      </c>
      <c r="B159" s="2" t="s">
        <v>104</v>
      </c>
      <c r="C159" s="96"/>
      <c r="D159" s="6"/>
      <c r="E159" s="55"/>
      <c r="G159" s="21"/>
    </row>
    <row r="160" spans="1:7" s="1" customFormat="1" ht="18" customHeight="1">
      <c r="A160" s="56"/>
      <c r="C160" s="96"/>
      <c r="D160" s="6"/>
      <c r="E160" s="16">
        <v>0</v>
      </c>
      <c r="G160" s="21"/>
    </row>
    <row r="161" spans="1:7" s="1" customFormat="1" ht="6" customHeight="1">
      <c r="A161" s="57"/>
      <c r="C161" s="96"/>
      <c r="D161" s="6"/>
      <c r="E161" s="16"/>
      <c r="G161" s="21"/>
    </row>
    <row r="162" spans="1:7" s="1" customFormat="1" ht="18" customHeight="1">
      <c r="A162" s="57"/>
      <c r="B162" s="2" t="s">
        <v>112</v>
      </c>
      <c r="C162" s="96"/>
      <c r="D162" s="6"/>
      <c r="E162" s="19">
        <f>SUM(E160:E160)</f>
        <v>0</v>
      </c>
      <c r="G162" s="21"/>
    </row>
    <row r="163" spans="1:7" s="1" customFormat="1" ht="6" customHeight="1" thickBot="1">
      <c r="A163" s="57"/>
      <c r="B163" s="2"/>
      <c r="C163" s="96"/>
      <c r="D163" s="6"/>
      <c r="E163" s="17"/>
      <c r="G163" s="21"/>
    </row>
    <row r="164" spans="1:7" s="1" customFormat="1" ht="20.25" customHeight="1" thickBot="1">
      <c r="A164" s="57"/>
      <c r="B164" s="2" t="s">
        <v>31</v>
      </c>
      <c r="C164" s="96"/>
      <c r="D164" s="6"/>
      <c r="E164" s="58">
        <f>SUM(E162,E157,E106,E98,E85,E71)</f>
        <v>1624421</v>
      </c>
      <c r="G164" s="21"/>
    </row>
    <row r="165" spans="1:7" s="1" customFormat="1" ht="5.25" customHeight="1">
      <c r="A165" s="11"/>
      <c r="B165" s="2"/>
      <c r="C165" s="96"/>
      <c r="D165" s="6"/>
      <c r="E165" s="17"/>
      <c r="G165" s="21"/>
    </row>
    <row r="166" spans="1:7" s="1" customFormat="1" ht="18" customHeight="1">
      <c r="A166" s="59" t="s">
        <v>29</v>
      </c>
      <c r="C166" s="96"/>
      <c r="D166" s="6"/>
      <c r="E166" s="16"/>
      <c r="G166" s="21"/>
    </row>
    <row r="167" spans="1:7" s="1" customFormat="1" ht="18" customHeight="1">
      <c r="A167" s="59" t="s">
        <v>30</v>
      </c>
      <c r="B167" s="2"/>
      <c r="C167" s="96"/>
      <c r="D167" s="6"/>
      <c r="E167" s="17"/>
      <c r="G167" s="21"/>
    </row>
    <row r="168" spans="1:5" ht="18" customHeight="1">
      <c r="A168" s="9"/>
      <c r="B168" s="4" t="s">
        <v>94</v>
      </c>
      <c r="C168" s="99"/>
      <c r="E168" s="112">
        <v>33381</v>
      </c>
    </row>
    <row r="169" spans="1:5" ht="18" customHeight="1">
      <c r="A169" s="9"/>
      <c r="B169" s="4" t="s">
        <v>95</v>
      </c>
      <c r="C169" s="99"/>
      <c r="D169" s="6" t="s">
        <v>230</v>
      </c>
      <c r="E169" s="112">
        <v>1009227</v>
      </c>
    </row>
    <row r="170" spans="1:5" ht="5.25" customHeight="1" thickBot="1">
      <c r="A170" s="9"/>
      <c r="B170" s="3"/>
      <c r="C170" s="94"/>
      <c r="E170" s="36"/>
    </row>
    <row r="171" spans="1:5" ht="18" customHeight="1" thickBot="1">
      <c r="A171" s="9"/>
      <c r="B171" s="3" t="s">
        <v>113</v>
      </c>
      <c r="C171" s="99"/>
      <c r="E171" s="58">
        <f>SUM(E168,E169)</f>
        <v>1042608</v>
      </c>
    </row>
    <row r="172" spans="1:5" ht="14.25" customHeight="1">
      <c r="A172" s="9"/>
      <c r="B172" s="3"/>
      <c r="C172" s="99"/>
      <c r="E172" s="36"/>
    </row>
    <row r="173" spans="1:7" s="26" customFormat="1" ht="18.75" customHeight="1" thickBot="1">
      <c r="A173" s="59" t="s">
        <v>43</v>
      </c>
      <c r="B173" s="3"/>
      <c r="C173" s="94"/>
      <c r="D173" s="91"/>
      <c r="E173" s="48"/>
      <c r="G173" s="21"/>
    </row>
    <row r="174" spans="1:5" ht="18.75" customHeight="1">
      <c r="A174" s="9"/>
      <c r="B174" s="4" t="s">
        <v>97</v>
      </c>
      <c r="C174" s="96" t="s">
        <v>0</v>
      </c>
      <c r="D174" s="6" t="s">
        <v>231</v>
      </c>
      <c r="E174" s="16">
        <v>112138</v>
      </c>
    </row>
    <row r="175" spans="1:5" ht="18.75" customHeight="1">
      <c r="A175" s="9"/>
      <c r="B175" s="4" t="s">
        <v>96</v>
      </c>
      <c r="C175" s="96" t="s">
        <v>0</v>
      </c>
      <c r="D175" s="6" t="s">
        <v>231</v>
      </c>
      <c r="E175" s="16">
        <v>45174</v>
      </c>
    </row>
    <row r="176" spans="1:5" ht="18.75" customHeight="1">
      <c r="A176" s="9"/>
      <c r="B176" s="4" t="s">
        <v>98</v>
      </c>
      <c r="C176" s="96" t="s">
        <v>0</v>
      </c>
      <c r="D176" s="6" t="s">
        <v>231</v>
      </c>
      <c r="E176" s="16">
        <v>213407</v>
      </c>
    </row>
    <row r="177" spans="1:5" ht="11.25" customHeight="1" thickBot="1">
      <c r="A177" s="86"/>
      <c r="B177" s="4"/>
      <c r="C177" s="95"/>
      <c r="E177" s="17"/>
    </row>
    <row r="178" spans="1:7" s="26" customFormat="1" ht="18" customHeight="1" thickBot="1">
      <c r="A178" s="87"/>
      <c r="B178" s="3" t="s">
        <v>114</v>
      </c>
      <c r="C178" s="95"/>
      <c r="D178" s="91"/>
      <c r="E178" s="58">
        <f>SUM(E174+E175+E176)</f>
        <v>370719</v>
      </c>
      <c r="G178" s="21"/>
    </row>
    <row r="179" spans="1:5" ht="9" customHeight="1">
      <c r="A179" s="11"/>
      <c r="B179" s="2"/>
      <c r="C179" s="96"/>
      <c r="E179" s="36"/>
    </row>
    <row r="180" spans="1:5" ht="19.5" customHeight="1">
      <c r="A180" s="59" t="s">
        <v>33</v>
      </c>
      <c r="B180" s="3"/>
      <c r="C180" s="96"/>
      <c r="E180" s="34"/>
    </row>
    <row r="181" spans="1:5" ht="18" customHeight="1">
      <c r="A181" s="9"/>
      <c r="B181" s="4" t="s">
        <v>99</v>
      </c>
      <c r="C181" s="96" t="s">
        <v>4</v>
      </c>
      <c r="E181" s="16">
        <v>50000</v>
      </c>
    </row>
    <row r="182" spans="1:5" ht="18" customHeight="1" thickBot="1">
      <c r="A182" s="9"/>
      <c r="B182" s="4" t="s">
        <v>100</v>
      </c>
      <c r="C182" s="96"/>
      <c r="E182" s="60">
        <v>20000</v>
      </c>
    </row>
    <row r="183" spans="1:7" s="26" customFormat="1" ht="20.25" customHeight="1">
      <c r="A183" s="10"/>
      <c r="B183" s="3" t="s">
        <v>115</v>
      </c>
      <c r="C183" s="94"/>
      <c r="D183" s="91"/>
      <c r="E183" s="17">
        <f>SUM(E181:E182)</f>
        <v>70000</v>
      </c>
      <c r="G183" s="21"/>
    </row>
    <row r="184" spans="1:5" ht="9" customHeight="1">
      <c r="A184" s="9"/>
      <c r="B184" s="4"/>
      <c r="C184" s="99"/>
      <c r="E184" s="34"/>
    </row>
    <row r="185" spans="1:5" ht="22.5" customHeight="1">
      <c r="A185" s="59" t="s">
        <v>34</v>
      </c>
      <c r="B185" s="4"/>
      <c r="C185" s="99"/>
      <c r="E185" s="34"/>
    </row>
    <row r="186" spans="1:5" ht="23.25" customHeight="1">
      <c r="A186" s="9"/>
      <c r="B186" s="5" t="s">
        <v>16</v>
      </c>
      <c r="C186" s="96" t="s">
        <v>15</v>
      </c>
      <c r="E186" s="61">
        <f>SUM(E162+E157+E106+E98+E85+E71)</f>
        <v>1624421</v>
      </c>
    </row>
    <row r="187" spans="1:5" ht="23.25" customHeight="1" thickBot="1">
      <c r="A187" s="9"/>
      <c r="B187" s="5" t="s">
        <v>3</v>
      </c>
      <c r="C187" s="96" t="s">
        <v>28</v>
      </c>
      <c r="E187" s="62">
        <f>SUM(E37)</f>
        <v>1624520.495255</v>
      </c>
    </row>
    <row r="188" spans="1:5" ht="23.25" customHeight="1">
      <c r="A188" s="9"/>
      <c r="B188" s="5" t="s">
        <v>21</v>
      </c>
      <c r="C188" s="96" t="s">
        <v>22</v>
      </c>
      <c r="E188" s="61">
        <f>SUM(E187-E186)</f>
        <v>99.49525499995798</v>
      </c>
    </row>
    <row r="189" spans="1:5" ht="23.25" customHeight="1">
      <c r="A189" s="9"/>
      <c r="B189" s="5" t="s">
        <v>17</v>
      </c>
      <c r="C189" s="96" t="s">
        <v>27</v>
      </c>
      <c r="E189" s="61">
        <f>SUM(E37+E171)</f>
        <v>2667128.495255</v>
      </c>
    </row>
    <row r="190" spans="1:5" ht="23.25" customHeight="1">
      <c r="A190" s="9"/>
      <c r="B190" s="5" t="s">
        <v>18</v>
      </c>
      <c r="C190" s="96" t="s">
        <v>188</v>
      </c>
      <c r="E190" s="63">
        <v>112138</v>
      </c>
    </row>
    <row r="191" spans="1:5" ht="30" customHeight="1">
      <c r="A191" s="9"/>
      <c r="B191" s="5" t="s">
        <v>24</v>
      </c>
      <c r="C191" s="96" t="s">
        <v>19</v>
      </c>
      <c r="E191" s="61">
        <f>SUM(E189,E190)</f>
        <v>2779266.495255</v>
      </c>
    </row>
    <row r="192" spans="1:5" ht="22.5" customHeight="1">
      <c r="A192" s="9"/>
      <c r="B192" s="5" t="s">
        <v>36</v>
      </c>
      <c r="C192" s="96" t="s">
        <v>20</v>
      </c>
      <c r="E192" s="61">
        <f>SUM(E189-E186)</f>
        <v>1042707.495255</v>
      </c>
    </row>
    <row r="193" spans="1:5" ht="22.5" customHeight="1" thickBot="1">
      <c r="A193" s="88"/>
      <c r="B193" s="89" t="s">
        <v>37</v>
      </c>
      <c r="C193" s="110" t="s">
        <v>39</v>
      </c>
      <c r="E193" s="62">
        <f>SUM(E191-E186)</f>
        <v>1154845.495255</v>
      </c>
    </row>
    <row r="194" spans="1:3" ht="16.5" customHeight="1">
      <c r="A194" s="90"/>
      <c r="B194" s="1"/>
      <c r="C194" s="49"/>
    </row>
    <row r="195" spans="1:2" ht="16.5" customHeight="1">
      <c r="A195" s="90"/>
      <c r="B195" s="1"/>
    </row>
    <row r="196" spans="1:2" ht="16.5" customHeight="1">
      <c r="A196" s="90"/>
      <c r="B196" s="1"/>
    </row>
    <row r="197" spans="1:2" ht="16.5" customHeight="1">
      <c r="A197" s="90"/>
      <c r="B197" s="1"/>
    </row>
    <row r="198" spans="1:2" ht="16.5" customHeight="1">
      <c r="A198" s="90"/>
      <c r="B198" s="1"/>
    </row>
    <row r="199" spans="1:2" ht="16.5" customHeight="1">
      <c r="A199" s="90"/>
      <c r="B199" s="1"/>
    </row>
    <row r="200" spans="1:2" ht="16.5" customHeight="1">
      <c r="A200" s="90"/>
      <c r="B200" s="1"/>
    </row>
    <row r="201" spans="1:2" ht="16.5" customHeight="1">
      <c r="A201" s="90"/>
      <c r="B201" s="1"/>
    </row>
    <row r="202" spans="1:2" ht="16.5" customHeight="1">
      <c r="A202" s="90"/>
      <c r="B202" s="1"/>
    </row>
    <row r="203" spans="1:2" ht="16.5" customHeight="1">
      <c r="A203" s="90"/>
      <c r="B203" s="1"/>
    </row>
    <row r="204" spans="1:2" ht="16.5" customHeight="1">
      <c r="A204" s="90"/>
      <c r="B204" s="1"/>
    </row>
    <row r="205" spans="1:2" ht="16.5" customHeight="1">
      <c r="A205" s="90"/>
      <c r="B205" s="1"/>
    </row>
  </sheetData>
  <sheetProtection/>
  <mergeCells count="3">
    <mergeCell ref="A3:B3"/>
    <mergeCell ref="A2:E2"/>
    <mergeCell ref="A1:E1"/>
  </mergeCells>
  <printOptions gridLines="1" horizontalCentered="1" verticalCentered="1"/>
  <pageMargins left="0.16" right="0.16" top="0.5" bottom="0.46" header="0.31" footer="0.17"/>
  <pageSetup fitToHeight="6" fitToWidth="1" horizontalDpi="600" verticalDpi="600" orientation="portrait" scale="83" r:id="rId1"/>
  <headerFooter alignWithMargins="0">
    <oddHeader>&amp;C&amp;"Times New Roman,Bold"&amp;12 &amp;R&amp;"Geneva,Bold"
</oddHeader>
    <oddFooter>&amp;L&amp;"Times New Roman,Regular"&amp;8&amp;F&amp;C&amp;"Times New Roman,Regular"&amp;P</oddFoot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 </cp:lastModifiedBy>
  <cp:lastPrinted>2014-01-13T17:38:54Z</cp:lastPrinted>
  <dcterms:created xsi:type="dcterms:W3CDTF">1998-05-08T16:20:26Z</dcterms:created>
  <dcterms:modified xsi:type="dcterms:W3CDTF">2017-07-25T17:37:57Z</dcterms:modified>
  <cp:category/>
  <cp:version/>
  <cp:contentType/>
  <cp:contentStatus/>
</cp:coreProperties>
</file>