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ntnt1\Desktop\"/>
    </mc:Choice>
  </mc:AlternateContent>
  <xr:revisionPtr revIDLastSave="0" documentId="8_{D1CFED26-4398-4649-B63F-C7F8784721D2}" xr6:coauthVersionLast="46" xr6:coauthVersionMax="46" xr10:uidLastSave="{00000000-0000-0000-0000-000000000000}"/>
  <bookViews>
    <workbookView xWindow="2985" yWindow="720" windowWidth="24840" windowHeight="12540" xr2:uid="{B0B3BBDB-CED3-4269-9202-1E25E39FB25D}"/>
  </bookViews>
  <sheets>
    <sheet name="Sheet1" sheetId="1" r:id="rId1"/>
  </sheets>
  <definedNames>
    <definedName name="_xlnm.Print_Area" localSheetId="0">Sheet1!$A$1:$J$73</definedName>
    <definedName name="_xlnm.Print_Titles" localSheetId="0">Sheet1!$A:$C,Sheet1!$4:$5</definedName>
    <definedName name="QB_COLUMN_59200" localSheetId="0" hidden="1">Sheet1!$D$5</definedName>
    <definedName name="QB_COLUMN_61210" localSheetId="0" hidden="1">Sheet1!$F$5</definedName>
    <definedName name="QB_COLUMN_63620" localSheetId="0" hidden="1">Sheet1!$H$5</definedName>
    <definedName name="QB_COLUMN_64830" localSheetId="0" hidden="1">Sheet1!$J$5</definedName>
    <definedName name="QB_DATA_0" localSheetId="0" hidden="1">Sheet1!$9:$9,Sheet1!$10:$10,Sheet1!$12:$12,Sheet1!$13:$13,Sheet1!$14:$14,Sheet1!$15:$15,Sheet1!$16:$16,Sheet1!$18:$18,Sheet1!$19:$19,Sheet1!$23:$23,Sheet1!$27:$27,Sheet1!$28:$28,Sheet1!$29:$29,Sheet1!$34:$34,Sheet1!$35:$35,Sheet1!$36:$36</definedName>
    <definedName name="QB_DATA_1" localSheetId="0" hidden="1">Sheet1!$37:$37,Sheet1!$38:$38,Sheet1!$39:$39,Sheet1!$40:$40,Sheet1!$44:$44,Sheet1!$45:$45,Sheet1!$46:$46,Sheet1!$54:$54,Sheet1!$55:$55,Sheet1!$56:$56,Sheet1!$57:$57,Sheet1!$58:$58,Sheet1!$59:$59,Sheet1!$60:$60,Sheet1!$66:$66,Sheet1!$67:$67</definedName>
    <definedName name="QB_DATA_2" localSheetId="0" hidden="1">Sheet1!$68:$68,Sheet1!$69:$69</definedName>
    <definedName name="QB_FORMULA_0" localSheetId="0" hidden="1">Sheet1!$H$9,Sheet1!$J$9,Sheet1!$H$10,Sheet1!$J$10,Sheet1!$H$12,Sheet1!$J$12,Sheet1!$H$13,Sheet1!$J$13,Sheet1!$H$14,Sheet1!$J$14,Sheet1!$H$15,Sheet1!$J$15,Sheet1!$H$16,Sheet1!$J$16,Sheet1!$D$17,Sheet1!$F$17</definedName>
    <definedName name="QB_FORMULA_1" localSheetId="0" hidden="1">Sheet1!$H$17,Sheet1!$J$17,Sheet1!$H$18,Sheet1!$J$18,Sheet1!$H$19,Sheet1!$J$19,Sheet1!$D$20,Sheet1!$F$20,Sheet1!$H$20,Sheet1!$J$20,Sheet1!$H$23,Sheet1!$J$23,Sheet1!$D$24,Sheet1!$F$24,Sheet1!$H$24,Sheet1!$J$24</definedName>
    <definedName name="QB_FORMULA_2" localSheetId="0" hidden="1">Sheet1!$H$27,Sheet1!$J$27,Sheet1!$H$28,Sheet1!$J$28,Sheet1!$H$29,Sheet1!$J$29,Sheet1!$D$30,Sheet1!$F$30,Sheet1!$H$30,Sheet1!$J$30,Sheet1!$D$31,Sheet1!$F$31,Sheet1!$H$31,Sheet1!$J$31,Sheet1!$H$34,Sheet1!$J$34</definedName>
    <definedName name="QB_FORMULA_3" localSheetId="0" hidden="1">Sheet1!$H$35,Sheet1!$J$35,Sheet1!$H$36,Sheet1!$J$36,Sheet1!$H$37,Sheet1!$J$37,Sheet1!$H$38,Sheet1!$J$38,Sheet1!$H$39,Sheet1!$J$39,Sheet1!$H$40,Sheet1!$J$40,Sheet1!$D$41,Sheet1!$F$41,Sheet1!$H$41,Sheet1!$J$41</definedName>
    <definedName name="QB_FORMULA_4" localSheetId="0" hidden="1">Sheet1!$H$44,Sheet1!$J$44,Sheet1!$H$45,Sheet1!$J$45,Sheet1!$H$46,Sheet1!$J$46,Sheet1!$D$47,Sheet1!$F$47,Sheet1!$H$47,Sheet1!$J$47,Sheet1!$D$48,Sheet1!$F$48,Sheet1!$H$48,Sheet1!$J$48,Sheet1!$H$54,Sheet1!$J$54</definedName>
    <definedName name="QB_FORMULA_5" localSheetId="0" hidden="1">Sheet1!$H$55,Sheet1!$J$55,Sheet1!$H$56,Sheet1!$J$56,Sheet1!$H$57,Sheet1!$J$57,Sheet1!$H$58,Sheet1!$J$58,Sheet1!$H$59,Sheet1!$J$59,Sheet1!$H$60,Sheet1!$J$60,Sheet1!$D$61,Sheet1!$F$61,Sheet1!$H$61,Sheet1!$J$61</definedName>
    <definedName name="QB_FORMULA_6" localSheetId="0" hidden="1">Sheet1!$D$62,Sheet1!$F$62,Sheet1!$H$62,Sheet1!$J$62,Sheet1!$D$63,Sheet1!$F$63,Sheet1!$H$63,Sheet1!$J$63,Sheet1!$H$66,Sheet1!$J$66,Sheet1!$H$67,Sheet1!$J$67,Sheet1!$H$68,Sheet1!$J$68,Sheet1!$H$69,Sheet1!$J$69</definedName>
    <definedName name="QB_FORMULA_7" localSheetId="0" hidden="1">Sheet1!$D$70,Sheet1!$F$70,Sheet1!$H$70,Sheet1!$J$70,Sheet1!$D$71,Sheet1!$F$71,Sheet1!$H$71,Sheet1!$J$71</definedName>
    <definedName name="QB_ROW_1" localSheetId="0" hidden="1">Sheet1!$A$6</definedName>
    <definedName name="QB_ROW_1011" localSheetId="0" hidden="1">Sheet1!$A$7</definedName>
    <definedName name="QB_ROW_11230" localSheetId="0" hidden="1">Sheet1!$B$27</definedName>
    <definedName name="QB_ROW_12031" localSheetId="0" hidden="1">Sheet1!$B$53</definedName>
    <definedName name="QB_ROW_12330" localSheetId="0" hidden="1">Sheet1!$B$23</definedName>
    <definedName name="QB_ROW_12331" localSheetId="0" hidden="1">Sheet1!$B$61</definedName>
    <definedName name="QB_ROW_1311" localSheetId="0" hidden="1">Sheet1!$A$31</definedName>
    <definedName name="QB_ROW_14011" localSheetId="0" hidden="1">Sheet1!$A$65</definedName>
    <definedName name="QB_ROW_14230" localSheetId="0" hidden="1">Sheet1!$B$28</definedName>
    <definedName name="QB_ROW_14311" localSheetId="0" hidden="1">Sheet1!$A$70</definedName>
    <definedName name="QB_ROW_15220" localSheetId="0" hidden="1">Sheet1!$A$34</definedName>
    <definedName name="QB_ROW_16220" localSheetId="0" hidden="1">Sheet1!$A$35</definedName>
    <definedName name="QB_ROW_17220" localSheetId="0" hidden="1">Sheet1!$A$36</definedName>
    <definedName name="QB_ROW_17221" localSheetId="0" hidden="1">Sheet1!$A$69</definedName>
    <definedName name="QB_ROW_18220" localSheetId="0" hidden="1">Sheet1!$A$37</definedName>
    <definedName name="QB_ROW_191220" localSheetId="0" hidden="1">Sheet1!$A$68</definedName>
    <definedName name="QB_ROW_19220" localSheetId="0" hidden="1">Sheet1!$A$38</definedName>
    <definedName name="QB_ROW_192230" localSheetId="0" hidden="1">Sheet1!$B$29</definedName>
    <definedName name="QB_ROW_2021" localSheetId="0" hidden="1">Sheet1!$A$8</definedName>
    <definedName name="QB_ROW_20220" localSheetId="0" hidden="1">Sheet1!$A$39</definedName>
    <definedName name="QB_ROW_21220" localSheetId="0" hidden="1">Sheet1!$A$40</definedName>
    <definedName name="QB_ROW_22220" localSheetId="0" hidden="1">Sheet1!$A$44</definedName>
    <definedName name="QB_ROW_2240" localSheetId="0" hidden="1">Sheet1!$C$59</definedName>
    <definedName name="QB_ROW_2321" localSheetId="0" hidden="1">Sheet1!$A$20</definedName>
    <definedName name="QB_ROW_23220" localSheetId="0" hidden="1">Sheet1!$A$45</definedName>
    <definedName name="QB_ROW_24220" localSheetId="0" hidden="1">Sheet1!$A$46</definedName>
    <definedName name="QB_ROW_26240" localSheetId="0" hidden="1">Sheet1!$C$54</definedName>
    <definedName name="QB_ROW_264240" localSheetId="0" hidden="1">Sheet1!$C$55</definedName>
    <definedName name="QB_ROW_29240" localSheetId="0" hidden="1">Sheet1!$C$56</definedName>
    <definedName name="QB_ROW_301" localSheetId="0" hidden="1">Sheet1!$A$48</definedName>
    <definedName name="QB_ROW_3021" localSheetId="0" hidden="1">Sheet1!$A$22</definedName>
    <definedName name="QB_ROW_30240" localSheetId="0" hidden="1">Sheet1!$C$57</definedName>
    <definedName name="QB_ROW_31240" localSheetId="0" hidden="1">Sheet1!$C$58</definedName>
    <definedName name="QB_ROW_3321" localSheetId="0" hidden="1">Sheet1!$A$24</definedName>
    <definedName name="QB_ROW_33240" localSheetId="0" hidden="1">Sheet1!$C$60</definedName>
    <definedName name="QB_ROW_357220" localSheetId="0" hidden="1">Sheet1!$A$67</definedName>
    <definedName name="QB_ROW_4021" localSheetId="0" hidden="1">Sheet1!$A$26</definedName>
    <definedName name="QB_ROW_4230" localSheetId="0" hidden="1">Sheet1!$B$9</definedName>
    <definedName name="QB_ROW_4321" localSheetId="0" hidden="1">Sheet1!$A$30</definedName>
    <definedName name="QB_ROW_442240" localSheetId="0" hidden="1">Sheet1!$C$12</definedName>
    <definedName name="QB_ROW_492240" localSheetId="0" hidden="1">Sheet1!$C$13</definedName>
    <definedName name="QB_ROW_498240" localSheetId="0" hidden="1">Sheet1!$C$14</definedName>
    <definedName name="QB_ROW_5011" localSheetId="0" hidden="1">Sheet1!$A$33</definedName>
    <definedName name="QB_ROW_504240" localSheetId="0" hidden="1">Sheet1!$C$15</definedName>
    <definedName name="QB_ROW_5230" localSheetId="0" hidden="1">Sheet1!$B$10</definedName>
    <definedName name="QB_ROW_5311" localSheetId="0" hidden="1">Sheet1!$A$41</definedName>
    <definedName name="QB_ROW_6011" localSheetId="0" hidden="1">Sheet1!$A$43</definedName>
    <definedName name="QB_ROW_6030" localSheetId="0" hidden="1">Sheet1!$B$11</definedName>
    <definedName name="QB_ROW_6240" localSheetId="0" hidden="1">Sheet1!$C$16</definedName>
    <definedName name="QB_ROW_6311" localSheetId="0" hidden="1">Sheet1!$A$47</definedName>
    <definedName name="QB_ROW_6330" localSheetId="0" hidden="1">Sheet1!$B$17</definedName>
    <definedName name="QB_ROW_7001" localSheetId="0" hidden="1">Sheet1!$A$50</definedName>
    <definedName name="QB_ROW_7230" localSheetId="0" hidden="1">Sheet1!$B$18</definedName>
    <definedName name="QB_ROW_7301" localSheetId="0" hidden="1">Sheet1!$A$71</definedName>
    <definedName name="QB_ROW_8011" localSheetId="0" hidden="1">Sheet1!$A$51</definedName>
    <definedName name="QB_ROW_8220" localSheetId="0" hidden="1">Sheet1!$A$66</definedName>
    <definedName name="QB_ROW_8311" localSheetId="0" hidden="1">Sheet1!$A$63</definedName>
    <definedName name="QB_ROW_9021" localSheetId="0" hidden="1">Sheet1!$A$52</definedName>
    <definedName name="QB_ROW_9230" localSheetId="0" hidden="1">Sheet1!$B$19</definedName>
    <definedName name="QB_ROW_9321" localSheetId="0" hidden="1">Sheet1!$B$62</definedName>
    <definedName name="QBCANSUPPORTUPDATE" localSheetId="0">TRUE</definedName>
    <definedName name="QBCOMPANYFILENAME" localSheetId="0">"\\bseacd-qb\quickbooks\8 Barton Springs Edwards Aquifer.QBW"</definedName>
    <definedName name="QBENDDATE" localSheetId="0">20210331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"89ccae0f78664b7494cb30251aabd5a5"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TRUE</definedName>
    <definedName name="QBREPORTCOMPARECOL_PYDIFF" localSheetId="0">TRUE</definedName>
    <definedName name="QBREPORTCOMPARECOL_PYPCT" localSheetId="0">TRUE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24</definedName>
    <definedName name="QBREPORTTYPE" localSheetId="0">6</definedName>
    <definedName name="QBROWHEADERS" localSheetId="0">5</definedName>
    <definedName name="QBSTARTDATE" localSheetId="0">20200901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D70" i="1"/>
  <c r="J70" i="1" s="1"/>
  <c r="J69" i="1"/>
  <c r="H69" i="1"/>
  <c r="J68" i="1"/>
  <c r="H68" i="1"/>
  <c r="J67" i="1"/>
  <c r="H67" i="1"/>
  <c r="J66" i="1"/>
  <c r="H66" i="1"/>
  <c r="F61" i="1"/>
  <c r="F62" i="1" s="1"/>
  <c r="F63" i="1" s="1"/>
  <c r="D61" i="1"/>
  <c r="J61" i="1" s="1"/>
  <c r="J60" i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F47" i="1"/>
  <c r="D47" i="1"/>
  <c r="J46" i="1"/>
  <c r="H46" i="1"/>
  <c r="J45" i="1"/>
  <c r="H45" i="1"/>
  <c r="J44" i="1"/>
  <c r="H44" i="1"/>
  <c r="F41" i="1"/>
  <c r="D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F30" i="1"/>
  <c r="D30" i="1"/>
  <c r="J29" i="1"/>
  <c r="H29" i="1"/>
  <c r="J28" i="1"/>
  <c r="H28" i="1"/>
  <c r="J27" i="1"/>
  <c r="H27" i="1"/>
  <c r="F24" i="1"/>
  <c r="D24" i="1"/>
  <c r="J23" i="1"/>
  <c r="H23" i="1"/>
  <c r="J19" i="1"/>
  <c r="H19" i="1"/>
  <c r="J18" i="1"/>
  <c r="H18" i="1"/>
  <c r="F17" i="1"/>
  <c r="F20" i="1" s="1"/>
  <c r="F31" i="1" s="1"/>
  <c r="D17" i="1"/>
  <c r="D20" i="1" s="1"/>
  <c r="J16" i="1"/>
  <c r="H16" i="1"/>
  <c r="J15" i="1"/>
  <c r="H15" i="1"/>
  <c r="J14" i="1"/>
  <c r="H14" i="1"/>
  <c r="J13" i="1"/>
  <c r="H13" i="1"/>
  <c r="J12" i="1"/>
  <c r="H12" i="1"/>
  <c r="J10" i="1"/>
  <c r="H10" i="1"/>
  <c r="J9" i="1"/>
  <c r="H9" i="1"/>
  <c r="F71" i="1" l="1"/>
  <c r="J30" i="1"/>
  <c r="J41" i="1"/>
  <c r="J47" i="1"/>
  <c r="H30" i="1"/>
  <c r="F48" i="1"/>
  <c r="J17" i="1"/>
  <c r="J24" i="1"/>
  <c r="H41" i="1"/>
  <c r="H47" i="1"/>
  <c r="D31" i="1"/>
  <c r="J20" i="1"/>
  <c r="H20" i="1"/>
  <c r="H17" i="1"/>
  <c r="D62" i="1"/>
  <c r="H24" i="1"/>
  <c r="H61" i="1"/>
  <c r="H70" i="1"/>
  <c r="J62" i="1" l="1"/>
  <c r="H62" i="1"/>
  <c r="D63" i="1"/>
  <c r="D48" i="1"/>
  <c r="J31" i="1"/>
  <c r="H31" i="1"/>
  <c r="J63" i="1" l="1"/>
  <c r="H63" i="1"/>
  <c r="D71" i="1"/>
  <c r="J48" i="1"/>
  <c r="H48" i="1"/>
  <c r="J71" i="1" l="1"/>
  <c r="H71" i="1"/>
</calcChain>
</file>

<file path=xl/sharedStrings.xml><?xml version="1.0" encoding="utf-8"?>
<sst xmlns="http://schemas.openxmlformats.org/spreadsheetml/2006/main" count="67" uniqueCount="67">
  <si>
    <t>$ Change</t>
  </si>
  <si>
    <t>% Change</t>
  </si>
  <si>
    <t>ASSETS</t>
  </si>
  <si>
    <t>Current Assets</t>
  </si>
  <si>
    <t>Checking/Savings</t>
  </si>
  <si>
    <t>1000.0 · Cash in Bank-Checking BB&amp;T</t>
  </si>
  <si>
    <t>1010.0 · Cash in Bank - Payroll BB&amp;T</t>
  </si>
  <si>
    <t>1030.0 · TexPool Funds - General</t>
  </si>
  <si>
    <t>1030.1 · Aquifer Protection Reserve</t>
  </si>
  <si>
    <t>1030.21 · Cash Flow Reserve</t>
  </si>
  <si>
    <t>1030.3 · HC/HTGCD/BOR</t>
  </si>
  <si>
    <t>Total 1030.0 · TexPool Funds - General</t>
  </si>
  <si>
    <t>1040.0 · TexPool Funds - Contingency</t>
  </si>
  <si>
    <t>1045.0 · TexPool Funds - Reserve</t>
  </si>
  <si>
    <t>Total Checking/Savings</t>
  </si>
  <si>
    <t>Accounts Receivable</t>
  </si>
  <si>
    <t>1200.0 · Accounts Receivable</t>
  </si>
  <si>
    <t>Total Accounts Receivable</t>
  </si>
  <si>
    <t>Other Current Assets</t>
  </si>
  <si>
    <t>1100.0 · Petty Cash</t>
  </si>
  <si>
    <t>1300.0 · Pre-paid Expenses</t>
  </si>
  <si>
    <t>1499.0 · Undeposited Funds-A/R payments</t>
  </si>
  <si>
    <t>Total Other Current Assets</t>
  </si>
  <si>
    <t>Total Current Assets</t>
  </si>
  <si>
    <t>Fixed Assets</t>
  </si>
  <si>
    <t>1400.0 · Field Equipment</t>
  </si>
  <si>
    <t>1410.0 · Office Equipment &amp; Furniture</t>
  </si>
  <si>
    <t>1410.1 · Computer Hardware &amp; Software</t>
  </si>
  <si>
    <t>1420.0 · Vehicles</t>
  </si>
  <si>
    <t>1430.0 · Accumulated Depreciation</t>
  </si>
  <si>
    <t>1440.0 · Land (Antioch Cave)</t>
  </si>
  <si>
    <t>1445.0 · Office Building</t>
  </si>
  <si>
    <t>Total Fixed Assets</t>
  </si>
  <si>
    <t>Other Assets</t>
  </si>
  <si>
    <t>1500.0 · Organizational Costs</t>
  </si>
  <si>
    <t>1510.0 · Accumulated Amortization</t>
  </si>
  <si>
    <t>1600.0 · Deposits Paid (Utilities)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</si>
  <si>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</si>
  <si>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</si>
  <si>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</si>
  <si>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</si>
  <si>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</si>
  <si>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</si>
  <si>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2110.0 · Direct Deposit Liabilities</t>
  </si>
  <si>
    <t>2220.0 · Federal Income Tax Withheld</t>
  </si>
  <si>
    <t>2230.0 · Employer Fica &amp; Med Payable</t>
  </si>
  <si>
    <t>2250.0 · TWC Unemployment Tax Payable</t>
  </si>
  <si>
    <t>2270.0 · Payroll Liabilities</t>
  </si>
  <si>
    <t>2300.0 · Accrued Vacation Payable</t>
  </si>
  <si>
    <t>Total Other Current Liabilities</t>
  </si>
  <si>
    <t>Total Current Liabilities</t>
  </si>
  <si>
    <t>Total Liabilities</t>
  </si>
  <si>
    <t>Equity</t>
  </si>
  <si>
    <t>3000.0 · Fund Balance</t>
  </si>
  <si>
    <t>3000.3 · Invested in Capital Assets</t>
  </si>
  <si>
    <t>3110.0 · Reserve for Petty Cash</t>
  </si>
  <si>
    <t>Net Income</t>
  </si>
  <si>
    <t>Total Equity</t>
  </si>
  <si>
    <t>TOTAL LIABILITIES &amp; EQUITY</t>
  </si>
  <si>
    <t>March 31, 2021</t>
  </si>
  <si>
    <t>March 31, 2020</t>
  </si>
  <si>
    <t>1030.2 · Deposits Held (SOAH)</t>
  </si>
  <si>
    <t>1030.0 · TexPool Funds - General - Operational</t>
  </si>
  <si>
    <t>2010.0 · Rebates Payable - Conservation Credits</t>
  </si>
  <si>
    <t>BARTON SPRINGS EDWARDS AQUIFER CONSERVATION DISTRICT</t>
  </si>
  <si>
    <t>BALANCE SHEET  - PREVIOUS YEAR COMPARISON</t>
  </si>
  <si>
    <t>As of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</si>
</sst>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0" fontId="1" fillId="0" borderId="0" xfId="0" applyFont="1"/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165" fontId="3" fillId="0" borderId="0" xfId="0" applyNumberFormat="1" applyFont="1"/>
    <xf numFmtId="164" fontId="3" fillId="0" borderId="2" xfId="0" applyNumberFormat="1" applyFont="1" applyBorder="1"/>
    <xf numFmtId="165" fontId="3" fillId="0" borderId="2" xfId="0" applyNumberFormat="1" applyFont="1" applyBorder="1"/>
    <xf numFmtId="164" fontId="3" fillId="0" borderId="0" xfId="0" applyNumberFormat="1" applyFont="1" applyBorder="1"/>
    <xf numFmtId="165" fontId="3" fillId="0" borderId="0" xfId="0" applyNumberFormat="1" applyFont="1" applyBorder="1"/>
    <xf numFmtId="164" fontId="3" fillId="0" borderId="3" xfId="0" applyNumberFormat="1" applyFont="1" applyBorder="1"/>
    <xf numFmtId="165" fontId="3" fillId="0" borderId="3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0" fontId="2" fillId="0" borderId="0" xfId="0" applyNumberFormat="1" applyFont="1"/>
    <xf numFmtId="0" fontId="4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/>
    <xf numFmtId="164" fontId="2" fillId="0" borderId="0" xfId="0" applyNumberFormat="1" applyFont="1" applyBorder="1"/>
    <xf numFmtId="165" fontId="2" fillId="0" borderId="0" xfId="0" applyNumberFormat="1" applyFont="1" applyBorder="1"/>
    <xf numFmtId="0" fontId="0" fillId="0" borderId="0" xfId="0" applyNumberFormat="1" applyBorder="1"/>
    <xf numFmtId="49" fontId="5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49" fontId="2" fillId="0" borderId="0" xfId="0" applyNumberFormat="1" applyFont="1" applyBorder="1"/>
    <xf numFmtId="0" fontId="4" fillId="0" borderId="0" xfId="0" applyNumberFormat="1" applyFont="1" applyBorder="1"/>
    <xf numFmtId="0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514350</xdr:colOff>
          <xdr:row>4</xdr:row>
          <xdr:rowOff>76200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2</xdr:col>
          <xdr:colOff>514350</xdr:colOff>
          <xdr:row>4</xdr:row>
          <xdr:rowOff>76200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200C1-0D3B-49C3-8D49-E3BB8ED9736E}">
  <sheetPr codeName="Sheet1"/>
  <dimension ref="A1:J72"/>
  <sheetViews>
    <sheetView tabSelected="1" workbookViewId="0">
      <pane xSplit="3" ySplit="5" topLeftCell="D6" activePane="bottomRight" state="frozenSplit"/>
      <selection pane="topRight" activeCell="F1" sqref="F1"/>
      <selection pane="bottomLeft" activeCell="A3" sqref="A3"/>
      <selection pane="bottomRight" activeCell="M9" sqref="M9"/>
    </sheetView>
  </sheetViews>
  <sheetFormatPr defaultRowHeight="15" x14ac:dyDescent="0.25"/>
  <cols>
    <col min="1" max="2" width="3" style="4" customWidth="1"/>
    <col min="3" max="3" width="43.7109375" style="4" customWidth="1"/>
    <col min="4" max="4" width="17.7109375" style="5" customWidth="1"/>
    <col min="5" max="5" width="3.28515625" style="28" customWidth="1"/>
    <col min="6" max="6" width="17.85546875" style="5" customWidth="1"/>
    <col min="7" max="7" width="3.5703125" style="28" customWidth="1"/>
    <col min="8" max="8" width="12.5703125" style="5" customWidth="1"/>
    <col min="9" max="9" width="3.28515625" style="28" customWidth="1"/>
    <col min="10" max="10" width="10.7109375" style="5" customWidth="1"/>
  </cols>
  <sheetData>
    <row r="1" spans="1:10" ht="22.5" customHeight="1" x14ac:dyDescent="0.25">
      <c r="A1" s="33" t="s">
        <v>64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2.5" customHeight="1" x14ac:dyDescent="0.25">
      <c r="A2" s="33" t="s">
        <v>65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8" customHeight="1" x14ac:dyDescent="0.25">
      <c r="A3" s="33" t="s">
        <v>66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2" customHeight="1" thickBot="1" x14ac:dyDescent="0.3">
      <c r="A4" s="1"/>
      <c r="B4" s="1"/>
      <c r="C4" s="1"/>
      <c r="D4" s="2"/>
      <c r="E4" s="2"/>
      <c r="F4" s="2"/>
      <c r="G4" s="2"/>
      <c r="H4" s="2"/>
      <c r="I4" s="2"/>
      <c r="J4" s="2"/>
    </row>
    <row r="5" spans="1:10" s="24" customFormat="1" ht="18" customHeight="1" thickTop="1" thickBot="1" x14ac:dyDescent="0.25">
      <c r="A5" s="22"/>
      <c r="B5" s="22"/>
      <c r="C5" s="22"/>
      <c r="D5" s="23" t="s">
        <v>59</v>
      </c>
      <c r="E5" s="29"/>
      <c r="F5" s="23" t="s">
        <v>60</v>
      </c>
      <c r="G5" s="29"/>
      <c r="H5" s="23" t="s">
        <v>0</v>
      </c>
      <c r="I5" s="29"/>
      <c r="J5" s="23" t="s">
        <v>1</v>
      </c>
    </row>
    <row r="6" spans="1:10" ht="17.25" customHeight="1" thickTop="1" x14ac:dyDescent="0.25">
      <c r="A6" s="6" t="s">
        <v>2</v>
      </c>
      <c r="B6" s="6"/>
      <c r="C6" s="6"/>
      <c r="D6" s="7"/>
      <c r="E6" s="30"/>
      <c r="F6" s="7"/>
      <c r="G6" s="30"/>
      <c r="H6" s="7"/>
      <c r="I6" s="30"/>
      <c r="J6" s="9"/>
    </row>
    <row r="7" spans="1:10" ht="17.25" customHeight="1" x14ac:dyDescent="0.25">
      <c r="A7" s="6" t="s">
        <v>3</v>
      </c>
      <c r="B7" s="6"/>
      <c r="C7" s="6"/>
      <c r="D7" s="7"/>
      <c r="E7" s="30"/>
      <c r="F7" s="7"/>
      <c r="G7" s="30"/>
      <c r="H7" s="7"/>
      <c r="I7" s="30"/>
      <c r="J7" s="9"/>
    </row>
    <row r="8" spans="1:10" ht="17.25" customHeight="1" x14ac:dyDescent="0.25">
      <c r="A8" s="6" t="s">
        <v>4</v>
      </c>
      <c r="B8" s="6"/>
      <c r="C8" s="6"/>
      <c r="D8" s="7"/>
      <c r="E8" s="30"/>
      <c r="F8" s="7"/>
      <c r="G8" s="30"/>
      <c r="H8" s="7"/>
      <c r="I8" s="30"/>
      <c r="J8" s="9"/>
    </row>
    <row r="9" spans="1:10" s="25" customFormat="1" ht="17.25" customHeight="1" x14ac:dyDescent="0.25">
      <c r="A9" s="8"/>
      <c r="B9" s="8" t="s">
        <v>5</v>
      </c>
      <c r="C9" s="8"/>
      <c r="D9" s="7">
        <v>75498.22</v>
      </c>
      <c r="E9" s="30"/>
      <c r="F9" s="7">
        <v>78486.429999999993</v>
      </c>
      <c r="G9" s="30"/>
      <c r="H9" s="7">
        <f>ROUND((D9-F9),5)</f>
        <v>-2988.21</v>
      </c>
      <c r="I9" s="30"/>
      <c r="J9" s="9">
        <f>ROUND(IF(D9=0, IF(F9=0, 0, SIGN(-F9)), IF(F9=0, SIGN(D9), (D9-F9)/ABS(F9))),5)</f>
        <v>-3.807E-2</v>
      </c>
    </row>
    <row r="10" spans="1:10" s="25" customFormat="1" ht="17.25" customHeight="1" x14ac:dyDescent="0.25">
      <c r="A10" s="8"/>
      <c r="B10" s="8" t="s">
        <v>6</v>
      </c>
      <c r="C10" s="8"/>
      <c r="D10" s="7">
        <v>9051.08</v>
      </c>
      <c r="E10" s="30"/>
      <c r="F10" s="7">
        <v>12534.98</v>
      </c>
      <c r="G10" s="30"/>
      <c r="H10" s="7">
        <f>ROUND((D10-F10),5)</f>
        <v>-3483.9</v>
      </c>
      <c r="I10" s="30"/>
      <c r="J10" s="9">
        <f>ROUND(IF(D10=0, IF(F10=0, 0, SIGN(-F10)), IF(F10=0, SIGN(D10), (D10-F10)/ABS(F10))),5)</f>
        <v>-0.27793000000000001</v>
      </c>
    </row>
    <row r="11" spans="1:10" s="25" customFormat="1" ht="17.25" customHeight="1" x14ac:dyDescent="0.25">
      <c r="A11" s="8"/>
      <c r="B11" s="8" t="s">
        <v>7</v>
      </c>
      <c r="C11" s="8"/>
      <c r="D11" s="7"/>
      <c r="E11" s="30"/>
      <c r="F11" s="7"/>
      <c r="G11" s="30"/>
      <c r="H11" s="7"/>
      <c r="I11" s="30"/>
      <c r="J11" s="9"/>
    </row>
    <row r="12" spans="1:10" s="25" customFormat="1" ht="17.25" customHeight="1" x14ac:dyDescent="0.25">
      <c r="A12" s="8"/>
      <c r="B12" s="8"/>
      <c r="C12" s="8" t="s">
        <v>8</v>
      </c>
      <c r="D12" s="7">
        <v>52050</v>
      </c>
      <c r="E12" s="30"/>
      <c r="F12" s="7">
        <v>52050</v>
      </c>
      <c r="G12" s="30"/>
      <c r="H12" s="7">
        <f t="shared" ref="H12:H20" si="0">ROUND((D12-F12),5)</f>
        <v>0</v>
      </c>
      <c r="I12" s="30"/>
      <c r="J12" s="9">
        <f t="shared" ref="J12:J20" si="1">ROUND(IF(D12=0, IF(F12=0, 0, SIGN(-F12)), IF(F12=0, SIGN(D12), (D12-F12)/ABS(F12))),5)</f>
        <v>0</v>
      </c>
    </row>
    <row r="13" spans="1:10" s="25" customFormat="1" ht="17.25" customHeight="1" x14ac:dyDescent="0.25">
      <c r="A13" s="8"/>
      <c r="B13" s="8"/>
      <c r="C13" s="8" t="s">
        <v>61</v>
      </c>
      <c r="D13" s="7">
        <v>54575.62</v>
      </c>
      <c r="E13" s="30"/>
      <c r="F13" s="7">
        <v>61560</v>
      </c>
      <c r="G13" s="30"/>
      <c r="H13" s="7">
        <f t="shared" si="0"/>
        <v>-6984.38</v>
      </c>
      <c r="I13" s="30"/>
      <c r="J13" s="9">
        <f t="shared" si="1"/>
        <v>-0.11346000000000001</v>
      </c>
    </row>
    <row r="14" spans="1:10" s="25" customFormat="1" ht="17.25" customHeight="1" x14ac:dyDescent="0.25">
      <c r="A14" s="8"/>
      <c r="B14" s="8"/>
      <c r="C14" s="8" t="s">
        <v>9</v>
      </c>
      <c r="D14" s="7">
        <v>350000</v>
      </c>
      <c r="E14" s="30"/>
      <c r="F14" s="7">
        <v>150000</v>
      </c>
      <c r="G14" s="30"/>
      <c r="H14" s="7">
        <f t="shared" si="0"/>
        <v>200000</v>
      </c>
      <c r="I14" s="30"/>
      <c r="J14" s="9">
        <f t="shared" si="1"/>
        <v>1.3333299999999999</v>
      </c>
    </row>
    <row r="15" spans="1:10" s="25" customFormat="1" ht="17.25" customHeight="1" x14ac:dyDescent="0.25">
      <c r="A15" s="8"/>
      <c r="B15" s="8"/>
      <c r="C15" s="8" t="s">
        <v>10</v>
      </c>
      <c r="D15" s="7">
        <v>83000</v>
      </c>
      <c r="E15" s="30"/>
      <c r="F15" s="7">
        <v>0</v>
      </c>
      <c r="G15" s="30"/>
      <c r="H15" s="7">
        <f t="shared" si="0"/>
        <v>83000</v>
      </c>
      <c r="I15" s="30"/>
      <c r="J15" s="9">
        <f t="shared" si="1"/>
        <v>1</v>
      </c>
    </row>
    <row r="16" spans="1:10" s="25" customFormat="1" ht="17.25" customHeight="1" thickBot="1" x14ac:dyDescent="0.3">
      <c r="A16" s="8"/>
      <c r="B16" s="8"/>
      <c r="C16" s="8" t="s">
        <v>62</v>
      </c>
      <c r="D16" s="10">
        <v>448159.72</v>
      </c>
      <c r="E16" s="30"/>
      <c r="F16" s="10">
        <v>463293.2</v>
      </c>
      <c r="G16" s="30"/>
      <c r="H16" s="10">
        <f t="shared" si="0"/>
        <v>-15133.48</v>
      </c>
      <c r="I16" s="30"/>
      <c r="J16" s="11">
        <f t="shared" si="1"/>
        <v>-3.2669999999999998E-2</v>
      </c>
    </row>
    <row r="17" spans="1:10" s="25" customFormat="1" ht="17.25" customHeight="1" x14ac:dyDescent="0.25">
      <c r="A17" s="8"/>
      <c r="B17" s="8" t="s">
        <v>11</v>
      </c>
      <c r="C17" s="8"/>
      <c r="D17" s="7">
        <f>ROUND(SUM(D11:D16),5)</f>
        <v>987785.34</v>
      </c>
      <c r="E17" s="30"/>
      <c r="F17" s="7">
        <f>ROUND(SUM(F11:F16),5)</f>
        <v>726903.2</v>
      </c>
      <c r="G17" s="30"/>
      <c r="H17" s="7">
        <f t="shared" si="0"/>
        <v>260882.14</v>
      </c>
      <c r="I17" s="30"/>
      <c r="J17" s="9">
        <f t="shared" si="1"/>
        <v>0.3589</v>
      </c>
    </row>
    <row r="18" spans="1:10" s="25" customFormat="1" ht="17.25" customHeight="1" x14ac:dyDescent="0.25">
      <c r="A18" s="8"/>
      <c r="B18" s="8" t="s">
        <v>12</v>
      </c>
      <c r="C18" s="8"/>
      <c r="D18" s="7">
        <v>504729.5</v>
      </c>
      <c r="E18" s="30"/>
      <c r="F18" s="7">
        <v>597430.75</v>
      </c>
      <c r="G18" s="30"/>
      <c r="H18" s="7">
        <f t="shared" si="0"/>
        <v>-92701.25</v>
      </c>
      <c r="I18" s="30"/>
      <c r="J18" s="9">
        <f t="shared" si="1"/>
        <v>-0.15517</v>
      </c>
    </row>
    <row r="19" spans="1:10" s="25" customFormat="1" ht="17.25" customHeight="1" thickBot="1" x14ac:dyDescent="0.3">
      <c r="A19" s="8"/>
      <c r="B19" s="8" t="s">
        <v>13</v>
      </c>
      <c r="C19" s="8"/>
      <c r="D19" s="10">
        <v>61055.14</v>
      </c>
      <c r="E19" s="30"/>
      <c r="F19" s="10">
        <v>60956.25</v>
      </c>
      <c r="G19" s="30"/>
      <c r="H19" s="10">
        <f t="shared" si="0"/>
        <v>98.89</v>
      </c>
      <c r="I19" s="30"/>
      <c r="J19" s="11">
        <f t="shared" si="1"/>
        <v>1.6199999999999999E-3</v>
      </c>
    </row>
    <row r="20" spans="1:10" ht="17.25" customHeight="1" x14ac:dyDescent="0.25">
      <c r="A20" s="6" t="s">
        <v>14</v>
      </c>
      <c r="B20" s="6"/>
      <c r="C20" s="6"/>
      <c r="D20" s="7">
        <f>ROUND(SUM(D8:D10)+SUM(D17:D19),5)</f>
        <v>1638119.28</v>
      </c>
      <c r="E20" s="30"/>
      <c r="F20" s="7">
        <f>ROUND(SUM(F8:F10)+SUM(F17:F19),5)</f>
        <v>1476311.61</v>
      </c>
      <c r="G20" s="30"/>
      <c r="H20" s="7">
        <f t="shared" si="0"/>
        <v>161807.67000000001</v>
      </c>
      <c r="I20" s="30"/>
      <c r="J20" s="9">
        <f t="shared" si="1"/>
        <v>0.1096</v>
      </c>
    </row>
    <row r="21" spans="1:10" ht="6.75" customHeight="1" x14ac:dyDescent="0.25">
      <c r="A21" s="6"/>
      <c r="B21" s="6"/>
      <c r="C21" s="6"/>
      <c r="D21" s="7"/>
      <c r="E21" s="30"/>
      <c r="F21" s="7"/>
      <c r="G21" s="30"/>
      <c r="H21" s="7"/>
      <c r="I21" s="30"/>
      <c r="J21" s="9"/>
    </row>
    <row r="22" spans="1:10" ht="17.25" customHeight="1" x14ac:dyDescent="0.25">
      <c r="A22" s="6" t="s">
        <v>15</v>
      </c>
      <c r="B22" s="6"/>
      <c r="C22" s="6"/>
      <c r="D22" s="7"/>
      <c r="E22" s="30"/>
      <c r="F22" s="7"/>
      <c r="G22" s="30"/>
      <c r="H22" s="7"/>
      <c r="I22" s="30"/>
      <c r="J22" s="9"/>
    </row>
    <row r="23" spans="1:10" s="25" customFormat="1" ht="17.25" customHeight="1" thickBot="1" x14ac:dyDescent="0.3">
      <c r="A23" s="8"/>
      <c r="B23" s="8" t="s">
        <v>16</v>
      </c>
      <c r="C23" s="8"/>
      <c r="D23" s="10">
        <v>35068.29</v>
      </c>
      <c r="E23" s="30"/>
      <c r="F23" s="10">
        <v>17721.5</v>
      </c>
      <c r="G23" s="30"/>
      <c r="H23" s="10">
        <f>ROUND((D23-F23),5)</f>
        <v>17346.79</v>
      </c>
      <c r="I23" s="30"/>
      <c r="J23" s="11">
        <f>ROUND(IF(D23=0, IF(F23=0, 0, SIGN(-F23)), IF(F23=0, SIGN(D23), (D23-F23)/ABS(F23))),5)</f>
        <v>0.97885999999999995</v>
      </c>
    </row>
    <row r="24" spans="1:10" ht="17.25" customHeight="1" x14ac:dyDescent="0.25">
      <c r="A24" s="6" t="s">
        <v>17</v>
      </c>
      <c r="B24" s="6"/>
      <c r="C24" s="6"/>
      <c r="D24" s="7">
        <f>ROUND(SUM(D22:D23),5)</f>
        <v>35068.29</v>
      </c>
      <c r="E24" s="30"/>
      <c r="F24" s="7">
        <f>ROUND(SUM(F22:F23),5)</f>
        <v>17721.5</v>
      </c>
      <c r="G24" s="30"/>
      <c r="H24" s="7">
        <f>ROUND((D24-F24),5)</f>
        <v>17346.79</v>
      </c>
      <c r="I24" s="30"/>
      <c r="J24" s="9">
        <f>ROUND(IF(D24=0, IF(F24=0, 0, SIGN(-F24)), IF(F24=0, SIGN(D24), (D24-F24)/ABS(F24))),5)</f>
        <v>0.97885999999999995</v>
      </c>
    </row>
    <row r="25" spans="1:10" ht="6" customHeight="1" x14ac:dyDescent="0.25">
      <c r="A25" s="6"/>
      <c r="B25" s="6"/>
      <c r="C25" s="6"/>
      <c r="D25" s="7"/>
      <c r="E25" s="30"/>
      <c r="F25" s="7"/>
      <c r="G25" s="30"/>
      <c r="H25" s="7"/>
      <c r="I25" s="30"/>
      <c r="J25" s="9"/>
    </row>
    <row r="26" spans="1:10" ht="17.25" customHeight="1" x14ac:dyDescent="0.25">
      <c r="A26" s="6" t="s">
        <v>18</v>
      </c>
      <c r="B26" s="6"/>
      <c r="C26" s="6"/>
      <c r="D26" s="7"/>
      <c r="E26" s="30"/>
      <c r="F26" s="7"/>
      <c r="G26" s="30"/>
      <c r="H26" s="7"/>
      <c r="I26" s="30"/>
      <c r="J26" s="9"/>
    </row>
    <row r="27" spans="1:10" s="25" customFormat="1" ht="17.25" customHeight="1" x14ac:dyDescent="0.25">
      <c r="A27" s="8"/>
      <c r="B27" s="8" t="s">
        <v>19</v>
      </c>
      <c r="C27" s="8"/>
      <c r="D27" s="7">
        <v>300</v>
      </c>
      <c r="E27" s="30"/>
      <c r="F27" s="7">
        <v>300</v>
      </c>
      <c r="G27" s="30"/>
      <c r="H27" s="7">
        <f>ROUND((D27-F27),5)</f>
        <v>0</v>
      </c>
      <c r="I27" s="30"/>
      <c r="J27" s="9">
        <f>ROUND(IF(D27=0, IF(F27=0, 0, SIGN(-F27)), IF(F27=0, SIGN(D27), (D27-F27)/ABS(F27))),5)</f>
        <v>0</v>
      </c>
    </row>
    <row r="28" spans="1:10" s="25" customFormat="1" ht="17.25" customHeight="1" x14ac:dyDescent="0.25">
      <c r="A28" s="8"/>
      <c r="B28" s="8" t="s">
        <v>20</v>
      </c>
      <c r="C28" s="8"/>
      <c r="D28" s="7">
        <v>7768.96</v>
      </c>
      <c r="E28" s="30"/>
      <c r="F28" s="7">
        <v>6756.94</v>
      </c>
      <c r="G28" s="30"/>
      <c r="H28" s="7">
        <f>ROUND((D28-F28),5)</f>
        <v>1012.02</v>
      </c>
      <c r="I28" s="30"/>
      <c r="J28" s="9">
        <f>ROUND(IF(D28=0, IF(F28=0, 0, SIGN(-F28)), IF(F28=0, SIGN(D28), (D28-F28)/ABS(F28))),5)</f>
        <v>0.14976999999999999</v>
      </c>
    </row>
    <row r="29" spans="1:10" s="25" customFormat="1" ht="17.25" customHeight="1" thickBot="1" x14ac:dyDescent="0.3">
      <c r="A29" s="8"/>
      <c r="B29" s="8" t="s">
        <v>21</v>
      </c>
      <c r="C29" s="8"/>
      <c r="D29" s="12">
        <v>0</v>
      </c>
      <c r="E29" s="30"/>
      <c r="F29" s="12">
        <v>4316.04</v>
      </c>
      <c r="G29" s="30"/>
      <c r="H29" s="12">
        <f>ROUND((D29-F29),5)</f>
        <v>-4316.04</v>
      </c>
      <c r="I29" s="30"/>
      <c r="J29" s="13">
        <f>ROUND(IF(D29=0, IF(F29=0, 0, SIGN(-F29)), IF(F29=0, SIGN(D29), (D29-F29)/ABS(F29))),5)</f>
        <v>-1</v>
      </c>
    </row>
    <row r="30" spans="1:10" ht="17.25" customHeight="1" thickBot="1" x14ac:dyDescent="0.3">
      <c r="A30" s="6" t="s">
        <v>22</v>
      </c>
      <c r="B30" s="6"/>
      <c r="C30" s="6"/>
      <c r="D30" s="14">
        <f>ROUND(SUM(D26:D29),5)</f>
        <v>8068.96</v>
      </c>
      <c r="E30" s="30"/>
      <c r="F30" s="14">
        <f>ROUND(SUM(F26:F29),5)</f>
        <v>11372.98</v>
      </c>
      <c r="G30" s="30"/>
      <c r="H30" s="14">
        <f>ROUND((D30-F30),5)</f>
        <v>-3304.02</v>
      </c>
      <c r="I30" s="30"/>
      <c r="J30" s="15">
        <f>ROUND(IF(D30=0, IF(F30=0, 0, SIGN(-F30)), IF(F30=0, SIGN(D30), (D30-F30)/ABS(F30))),5)</f>
        <v>-0.29050999999999999</v>
      </c>
    </row>
    <row r="31" spans="1:10" ht="17.25" customHeight="1" x14ac:dyDescent="0.25">
      <c r="A31" s="6" t="s">
        <v>23</v>
      </c>
      <c r="B31" s="6"/>
      <c r="C31" s="6"/>
      <c r="D31" s="7">
        <f>ROUND(D7+D20+D24+D30,5)</f>
        <v>1681256.53</v>
      </c>
      <c r="E31" s="30"/>
      <c r="F31" s="7">
        <f>ROUND(F7+F20+F24+F30,5)</f>
        <v>1505406.09</v>
      </c>
      <c r="G31" s="30"/>
      <c r="H31" s="7">
        <f>ROUND((D31-F31),5)</f>
        <v>175850.44</v>
      </c>
      <c r="I31" s="30"/>
      <c r="J31" s="9">
        <f>ROUND(IF(D31=0, IF(F31=0, 0, SIGN(-F31)), IF(F31=0, SIGN(D31), (D31-F31)/ABS(F31))),5)</f>
        <v>0.11681</v>
      </c>
    </row>
    <row r="32" spans="1:10" ht="5.25" customHeight="1" x14ac:dyDescent="0.25">
      <c r="A32" s="6"/>
      <c r="B32" s="6"/>
      <c r="C32" s="6"/>
      <c r="D32" s="7"/>
      <c r="E32" s="30"/>
      <c r="F32" s="7"/>
      <c r="G32" s="30"/>
      <c r="H32" s="7"/>
      <c r="I32" s="30"/>
      <c r="J32" s="9"/>
    </row>
    <row r="33" spans="1:10" ht="17.25" customHeight="1" x14ac:dyDescent="0.25">
      <c r="A33" s="6" t="s">
        <v>24</v>
      </c>
      <c r="B33" s="6"/>
      <c r="C33" s="6"/>
      <c r="D33" s="7"/>
      <c r="E33" s="30"/>
      <c r="F33" s="7"/>
      <c r="G33" s="30"/>
      <c r="H33" s="7"/>
      <c r="I33" s="30"/>
      <c r="J33" s="9"/>
    </row>
    <row r="34" spans="1:10" s="25" customFormat="1" ht="17.25" customHeight="1" x14ac:dyDescent="0.25">
      <c r="A34" s="8" t="s">
        <v>25</v>
      </c>
      <c r="B34" s="8"/>
      <c r="C34" s="8"/>
      <c r="D34" s="7">
        <v>376487.89</v>
      </c>
      <c r="E34" s="30"/>
      <c r="F34" s="7">
        <v>376487.89</v>
      </c>
      <c r="G34" s="30"/>
      <c r="H34" s="7">
        <f t="shared" ref="H34:H41" si="2">ROUND((D34-F34),5)</f>
        <v>0</v>
      </c>
      <c r="I34" s="30"/>
      <c r="J34" s="9">
        <f t="shared" ref="J34:J41" si="3">ROUND(IF(D34=0, IF(F34=0, 0, SIGN(-F34)), IF(F34=0, SIGN(D34), (D34-F34)/ABS(F34))),5)</f>
        <v>0</v>
      </c>
    </row>
    <row r="35" spans="1:10" s="25" customFormat="1" ht="17.25" customHeight="1" x14ac:dyDescent="0.25">
      <c r="A35" s="8" t="s">
        <v>26</v>
      </c>
      <c r="B35" s="8"/>
      <c r="C35" s="8"/>
      <c r="D35" s="7">
        <v>19722.900000000001</v>
      </c>
      <c r="E35" s="30"/>
      <c r="F35" s="7">
        <v>19722.900000000001</v>
      </c>
      <c r="G35" s="30"/>
      <c r="H35" s="7">
        <f t="shared" si="2"/>
        <v>0</v>
      </c>
      <c r="I35" s="30"/>
      <c r="J35" s="9">
        <f t="shared" si="3"/>
        <v>0</v>
      </c>
    </row>
    <row r="36" spans="1:10" s="25" customFormat="1" ht="17.25" customHeight="1" x14ac:dyDescent="0.25">
      <c r="A36" s="8" t="s">
        <v>27</v>
      </c>
      <c r="B36" s="8"/>
      <c r="C36" s="8"/>
      <c r="D36" s="7">
        <v>19329.689999999999</v>
      </c>
      <c r="E36" s="30"/>
      <c r="F36" s="7">
        <v>19329.689999999999</v>
      </c>
      <c r="G36" s="30"/>
      <c r="H36" s="7">
        <f t="shared" si="2"/>
        <v>0</v>
      </c>
      <c r="I36" s="30"/>
      <c r="J36" s="9">
        <f t="shared" si="3"/>
        <v>0</v>
      </c>
    </row>
    <row r="37" spans="1:10" s="25" customFormat="1" ht="17.25" customHeight="1" x14ac:dyDescent="0.25">
      <c r="A37" s="8" t="s">
        <v>28</v>
      </c>
      <c r="B37" s="8"/>
      <c r="C37" s="8"/>
      <c r="D37" s="7">
        <v>78339.03</v>
      </c>
      <c r="E37" s="30"/>
      <c r="F37" s="7">
        <v>78339.03</v>
      </c>
      <c r="G37" s="30"/>
      <c r="H37" s="7">
        <f t="shared" si="2"/>
        <v>0</v>
      </c>
      <c r="I37" s="30"/>
      <c r="J37" s="9">
        <f t="shared" si="3"/>
        <v>0</v>
      </c>
    </row>
    <row r="38" spans="1:10" s="25" customFormat="1" ht="17.25" customHeight="1" x14ac:dyDescent="0.25">
      <c r="A38" s="8" t="s">
        <v>29</v>
      </c>
      <c r="B38" s="8"/>
      <c r="C38" s="8"/>
      <c r="D38" s="7">
        <v>-601561.24</v>
      </c>
      <c r="E38" s="30"/>
      <c r="F38" s="7">
        <v>-601561.24</v>
      </c>
      <c r="G38" s="30"/>
      <c r="H38" s="7">
        <f t="shared" si="2"/>
        <v>0</v>
      </c>
      <c r="I38" s="30"/>
      <c r="J38" s="9">
        <f t="shared" si="3"/>
        <v>0</v>
      </c>
    </row>
    <row r="39" spans="1:10" s="25" customFormat="1" ht="17.25" customHeight="1" x14ac:dyDescent="0.25">
      <c r="A39" s="8" t="s">
        <v>30</v>
      </c>
      <c r="B39" s="8"/>
      <c r="C39" s="8"/>
      <c r="D39" s="7">
        <v>165415</v>
      </c>
      <c r="E39" s="30"/>
      <c r="F39" s="7">
        <v>165415</v>
      </c>
      <c r="G39" s="30"/>
      <c r="H39" s="7">
        <f t="shared" si="2"/>
        <v>0</v>
      </c>
      <c r="I39" s="30"/>
      <c r="J39" s="9">
        <f t="shared" si="3"/>
        <v>0</v>
      </c>
    </row>
    <row r="40" spans="1:10" s="25" customFormat="1" ht="17.25" customHeight="1" thickBot="1" x14ac:dyDescent="0.3">
      <c r="A40" s="8" t="s">
        <v>31</v>
      </c>
      <c r="B40" s="8"/>
      <c r="C40" s="8"/>
      <c r="D40" s="10">
        <v>268588.03999999998</v>
      </c>
      <c r="E40" s="30"/>
      <c r="F40" s="10">
        <v>268588.03999999998</v>
      </c>
      <c r="G40" s="30"/>
      <c r="H40" s="10">
        <f t="shared" si="2"/>
        <v>0</v>
      </c>
      <c r="I40" s="30"/>
      <c r="J40" s="11">
        <f t="shared" si="3"/>
        <v>0</v>
      </c>
    </row>
    <row r="41" spans="1:10" ht="17.25" customHeight="1" x14ac:dyDescent="0.25">
      <c r="A41" s="6" t="s">
        <v>32</v>
      </c>
      <c r="B41" s="6"/>
      <c r="C41" s="6"/>
      <c r="D41" s="7">
        <f>ROUND(SUM(D33:D40),5)</f>
        <v>326321.31</v>
      </c>
      <c r="E41" s="30"/>
      <c r="F41" s="7">
        <f>ROUND(SUM(F33:F40),5)</f>
        <v>326321.31</v>
      </c>
      <c r="G41" s="30"/>
      <c r="H41" s="7">
        <f t="shared" si="2"/>
        <v>0</v>
      </c>
      <c r="I41" s="30"/>
      <c r="J41" s="9">
        <f t="shared" si="3"/>
        <v>0</v>
      </c>
    </row>
    <row r="42" spans="1:10" ht="3.75" customHeight="1" x14ac:dyDescent="0.25">
      <c r="A42" s="6"/>
      <c r="B42" s="6"/>
      <c r="C42" s="6"/>
      <c r="D42" s="7"/>
      <c r="E42" s="30"/>
      <c r="F42" s="7"/>
      <c r="G42" s="30"/>
      <c r="H42" s="7"/>
      <c r="I42" s="30"/>
      <c r="J42" s="9"/>
    </row>
    <row r="43" spans="1:10" ht="17.25" customHeight="1" x14ac:dyDescent="0.25">
      <c r="A43" s="6" t="s">
        <v>33</v>
      </c>
      <c r="B43" s="6"/>
      <c r="C43" s="6"/>
      <c r="D43" s="7"/>
      <c r="E43" s="30"/>
      <c r="F43" s="7"/>
      <c r="G43" s="30"/>
      <c r="H43" s="7"/>
      <c r="I43" s="30"/>
      <c r="J43" s="9"/>
    </row>
    <row r="44" spans="1:10" s="25" customFormat="1" ht="17.25" customHeight="1" x14ac:dyDescent="0.25">
      <c r="A44" s="8" t="s">
        <v>34</v>
      </c>
      <c r="B44" s="8"/>
      <c r="C44" s="8"/>
      <c r="D44" s="7">
        <v>300783.26</v>
      </c>
      <c r="E44" s="30"/>
      <c r="F44" s="7">
        <v>300783.26</v>
      </c>
      <c r="G44" s="30"/>
      <c r="H44" s="7">
        <f>ROUND((D44-F44),5)</f>
        <v>0</v>
      </c>
      <c r="I44" s="30"/>
      <c r="J44" s="9">
        <f>ROUND(IF(D44=0, IF(F44=0, 0, SIGN(-F44)), IF(F44=0, SIGN(D44), (D44-F44)/ABS(F44))),5)</f>
        <v>0</v>
      </c>
    </row>
    <row r="45" spans="1:10" s="25" customFormat="1" ht="17.25" customHeight="1" x14ac:dyDescent="0.25">
      <c r="A45" s="8" t="s">
        <v>35</v>
      </c>
      <c r="B45" s="8"/>
      <c r="C45" s="8"/>
      <c r="D45" s="7">
        <v>-326324.26</v>
      </c>
      <c r="E45" s="30"/>
      <c r="F45" s="7">
        <v>-326324.26</v>
      </c>
      <c r="G45" s="30"/>
      <c r="H45" s="7">
        <f>ROUND((D45-F45),5)</f>
        <v>0</v>
      </c>
      <c r="I45" s="30"/>
      <c r="J45" s="9">
        <f>ROUND(IF(D45=0, IF(F45=0, 0, SIGN(-F45)), IF(F45=0, SIGN(D45), (D45-F45)/ABS(F45))),5)</f>
        <v>0</v>
      </c>
    </row>
    <row r="46" spans="1:10" s="25" customFormat="1" ht="17.25" customHeight="1" thickBot="1" x14ac:dyDescent="0.3">
      <c r="A46" s="8" t="s">
        <v>36</v>
      </c>
      <c r="B46" s="8"/>
      <c r="C46" s="8"/>
      <c r="D46" s="12">
        <v>71</v>
      </c>
      <c r="E46" s="30"/>
      <c r="F46" s="12">
        <v>71</v>
      </c>
      <c r="G46" s="30"/>
      <c r="H46" s="12">
        <f>ROUND((D46-F46),5)</f>
        <v>0</v>
      </c>
      <c r="I46" s="30"/>
      <c r="J46" s="13">
        <f>ROUND(IF(D46=0, IF(F46=0, 0, SIGN(-F46)), IF(F46=0, SIGN(D46), (D46-F46)/ABS(F46))),5)</f>
        <v>0</v>
      </c>
    </row>
    <row r="47" spans="1:10" ht="17.25" customHeight="1" thickBot="1" x14ac:dyDescent="0.3">
      <c r="A47" s="6" t="s">
        <v>37</v>
      </c>
      <c r="B47" s="6"/>
      <c r="C47" s="6"/>
      <c r="D47" s="16">
        <f>ROUND(SUM(D43:D46),5)</f>
        <v>-25470</v>
      </c>
      <c r="E47" s="30"/>
      <c r="F47" s="16">
        <f>ROUND(SUM(F43:F46),5)</f>
        <v>-25470</v>
      </c>
      <c r="G47" s="30"/>
      <c r="H47" s="16">
        <f>ROUND((D47-F47),5)</f>
        <v>0</v>
      </c>
      <c r="I47" s="30"/>
      <c r="J47" s="17">
        <f>ROUND(IF(D47=0, IF(F47=0, 0, SIGN(-F47)), IF(F47=0, SIGN(D47), (D47-F47)/ABS(F47))),5)</f>
        <v>0</v>
      </c>
    </row>
    <row r="48" spans="1:10" s="3" customFormat="1" ht="17.25" customHeight="1" thickBot="1" x14ac:dyDescent="0.25">
      <c r="A48" s="6" t="s">
        <v>38</v>
      </c>
      <c r="B48" s="6"/>
      <c r="C48" s="6"/>
      <c r="D48" s="18">
        <f>ROUND(D6+D31+D41+D47,5)</f>
        <v>1982107.84</v>
      </c>
      <c r="E48" s="31"/>
      <c r="F48" s="18">
        <f>ROUND(F6+F31+F41+F47,5)</f>
        <v>1806257.4</v>
      </c>
      <c r="G48" s="31"/>
      <c r="H48" s="18">
        <f>ROUND((D48-F48),5)</f>
        <v>175850.44</v>
      </c>
      <c r="I48" s="31"/>
      <c r="J48" s="19">
        <f>ROUND(IF(D48=0, IF(F48=0, 0, SIGN(-F48)), IF(F48=0, SIGN(D48), (D48-F48)/ABS(F48))),5)</f>
        <v>9.7360000000000002E-2</v>
      </c>
    </row>
    <row r="49" spans="1:10" s="3" customFormat="1" ht="9.75" customHeight="1" thickTop="1" x14ac:dyDescent="0.2">
      <c r="A49" s="6"/>
      <c r="B49" s="6"/>
      <c r="C49" s="6"/>
      <c r="D49" s="26"/>
      <c r="E49" s="31"/>
      <c r="F49" s="26"/>
      <c r="G49" s="31"/>
      <c r="H49" s="26"/>
      <c r="I49" s="31"/>
      <c r="J49" s="27"/>
    </row>
    <row r="50" spans="1:10" ht="17.25" customHeight="1" x14ac:dyDescent="0.25">
      <c r="A50" s="6" t="s">
        <v>39</v>
      </c>
      <c r="B50" s="6"/>
      <c r="C50" s="6"/>
      <c r="D50" s="7"/>
      <c r="E50" s="30"/>
      <c r="F50" s="7"/>
      <c r="G50" s="30"/>
      <c r="H50" s="7"/>
      <c r="I50" s="30"/>
      <c r="J50" s="9"/>
    </row>
    <row r="51" spans="1:10" ht="17.25" customHeight="1" x14ac:dyDescent="0.25">
      <c r="A51" s="6" t="s">
        <v>40</v>
      </c>
      <c r="B51" s="6"/>
      <c r="C51" s="6"/>
      <c r="D51" s="7"/>
      <c r="E51" s="30"/>
      <c r="F51" s="7"/>
      <c r="G51" s="30"/>
      <c r="H51" s="7"/>
      <c r="I51" s="30"/>
      <c r="J51" s="9"/>
    </row>
    <row r="52" spans="1:10" ht="17.25" customHeight="1" x14ac:dyDescent="0.25">
      <c r="A52" s="6" t="s">
        <v>41</v>
      </c>
      <c r="B52" s="6"/>
      <c r="C52" s="6"/>
      <c r="D52" s="7"/>
      <c r="E52" s="30"/>
      <c r="F52" s="7"/>
      <c r="G52" s="30"/>
      <c r="H52" s="7"/>
      <c r="I52" s="30"/>
      <c r="J52" s="9"/>
    </row>
    <row r="53" spans="1:10" ht="17.25" customHeight="1" x14ac:dyDescent="0.25">
      <c r="A53" s="6"/>
      <c r="B53" s="6" t="s">
        <v>42</v>
      </c>
      <c r="C53" s="6"/>
      <c r="D53" s="7"/>
      <c r="E53" s="30"/>
      <c r="F53" s="7"/>
      <c r="G53" s="30"/>
      <c r="H53" s="7"/>
      <c r="I53" s="30"/>
      <c r="J53" s="9"/>
    </row>
    <row r="54" spans="1:10" s="25" customFormat="1" ht="17.25" customHeight="1" x14ac:dyDescent="0.25">
      <c r="A54" s="8"/>
      <c r="B54" s="8"/>
      <c r="C54" s="8" t="s">
        <v>63</v>
      </c>
      <c r="D54" s="7">
        <v>20183.63</v>
      </c>
      <c r="E54" s="30"/>
      <c r="F54" s="7">
        <v>19148.060000000001</v>
      </c>
      <c r="G54" s="30"/>
      <c r="H54" s="7">
        <f t="shared" ref="H54:H63" si="4">ROUND((D54-F54),5)</f>
        <v>1035.57</v>
      </c>
      <c r="I54" s="30"/>
      <c r="J54" s="9">
        <f t="shared" ref="J54:J63" si="5">ROUND(IF(D54=0, IF(F54=0, 0, SIGN(-F54)), IF(F54=0, SIGN(D54), (D54-F54)/ABS(F54))),5)</f>
        <v>5.4080000000000003E-2</v>
      </c>
    </row>
    <row r="55" spans="1:10" s="25" customFormat="1" ht="17.25" customHeight="1" x14ac:dyDescent="0.25">
      <c r="A55" s="8"/>
      <c r="B55" s="8"/>
      <c r="C55" s="8" t="s">
        <v>43</v>
      </c>
      <c r="D55" s="7">
        <v>1035</v>
      </c>
      <c r="E55" s="30"/>
      <c r="F55" s="7">
        <v>1035</v>
      </c>
      <c r="G55" s="30"/>
      <c r="H55" s="7">
        <f t="shared" si="4"/>
        <v>0</v>
      </c>
      <c r="I55" s="30"/>
      <c r="J55" s="9">
        <f t="shared" si="5"/>
        <v>0</v>
      </c>
    </row>
    <row r="56" spans="1:10" s="25" customFormat="1" ht="17.25" customHeight="1" x14ac:dyDescent="0.25">
      <c r="A56" s="8"/>
      <c r="B56" s="8"/>
      <c r="C56" s="8" t="s">
        <v>44</v>
      </c>
      <c r="D56" s="7">
        <v>-1035.01</v>
      </c>
      <c r="E56" s="30"/>
      <c r="F56" s="7">
        <v>-1035.01</v>
      </c>
      <c r="G56" s="30"/>
      <c r="H56" s="7">
        <f t="shared" si="4"/>
        <v>0</v>
      </c>
      <c r="I56" s="30"/>
      <c r="J56" s="9">
        <f t="shared" si="5"/>
        <v>0</v>
      </c>
    </row>
    <row r="57" spans="1:10" s="25" customFormat="1" ht="17.25" customHeight="1" x14ac:dyDescent="0.25">
      <c r="A57" s="8"/>
      <c r="B57" s="8"/>
      <c r="C57" s="8" t="s">
        <v>45</v>
      </c>
      <c r="D57" s="7">
        <v>-139.25</v>
      </c>
      <c r="E57" s="30"/>
      <c r="F57" s="7">
        <v>-139.25</v>
      </c>
      <c r="G57" s="30"/>
      <c r="H57" s="7">
        <f t="shared" si="4"/>
        <v>0</v>
      </c>
      <c r="I57" s="30"/>
      <c r="J57" s="9">
        <f t="shared" si="5"/>
        <v>0</v>
      </c>
    </row>
    <row r="58" spans="1:10" s="25" customFormat="1" ht="17.25" customHeight="1" x14ac:dyDescent="0.25">
      <c r="A58" s="8"/>
      <c r="B58" s="8"/>
      <c r="C58" s="8" t="s">
        <v>46</v>
      </c>
      <c r="D58" s="7">
        <v>1571.43</v>
      </c>
      <c r="E58" s="30"/>
      <c r="F58" s="7">
        <v>1730.26</v>
      </c>
      <c r="G58" s="30"/>
      <c r="H58" s="7">
        <f t="shared" si="4"/>
        <v>-158.83000000000001</v>
      </c>
      <c r="I58" s="30"/>
      <c r="J58" s="9">
        <f t="shared" si="5"/>
        <v>-9.1800000000000007E-2</v>
      </c>
    </row>
    <row r="59" spans="1:10" s="25" customFormat="1" ht="17.25" customHeight="1" x14ac:dyDescent="0.25">
      <c r="A59" s="8"/>
      <c r="B59" s="8"/>
      <c r="C59" s="8" t="s">
        <v>47</v>
      </c>
      <c r="D59" s="7">
        <v>0.09</v>
      </c>
      <c r="E59" s="30"/>
      <c r="F59" s="7">
        <v>0.09</v>
      </c>
      <c r="G59" s="30"/>
      <c r="H59" s="7">
        <f t="shared" si="4"/>
        <v>0</v>
      </c>
      <c r="I59" s="30"/>
      <c r="J59" s="9">
        <f t="shared" si="5"/>
        <v>0</v>
      </c>
    </row>
    <row r="60" spans="1:10" s="25" customFormat="1" ht="17.25" customHeight="1" thickBot="1" x14ac:dyDescent="0.3">
      <c r="A60" s="8"/>
      <c r="B60" s="8"/>
      <c r="C60" s="8" t="s">
        <v>48</v>
      </c>
      <c r="D60" s="12">
        <v>50904.43</v>
      </c>
      <c r="E60" s="30"/>
      <c r="F60" s="12">
        <v>44643.22</v>
      </c>
      <c r="G60" s="30"/>
      <c r="H60" s="12">
        <f t="shared" si="4"/>
        <v>6261.21</v>
      </c>
      <c r="I60" s="30"/>
      <c r="J60" s="13">
        <f t="shared" si="5"/>
        <v>0.14025000000000001</v>
      </c>
    </row>
    <row r="61" spans="1:10" ht="17.25" customHeight="1" thickBot="1" x14ac:dyDescent="0.3">
      <c r="A61" s="6"/>
      <c r="B61" s="6" t="s">
        <v>49</v>
      </c>
      <c r="C61" s="6"/>
      <c r="D61" s="16">
        <f>ROUND(SUM(D53:D60),5)</f>
        <v>72520.320000000007</v>
      </c>
      <c r="E61" s="30"/>
      <c r="F61" s="16">
        <f>ROUND(SUM(F53:F60),5)</f>
        <v>65382.37</v>
      </c>
      <c r="G61" s="30"/>
      <c r="H61" s="16">
        <f t="shared" si="4"/>
        <v>7137.95</v>
      </c>
      <c r="I61" s="30"/>
      <c r="J61" s="17">
        <f t="shared" si="5"/>
        <v>0.10917</v>
      </c>
    </row>
    <row r="62" spans="1:10" ht="17.25" customHeight="1" thickBot="1" x14ac:dyDescent="0.3">
      <c r="B62" s="6" t="s">
        <v>50</v>
      </c>
      <c r="C62" s="6"/>
      <c r="D62" s="14">
        <f>ROUND(D52+D61,5)</f>
        <v>72520.320000000007</v>
      </c>
      <c r="E62" s="30"/>
      <c r="F62" s="14">
        <f>ROUND(F52+F61,5)</f>
        <v>65382.37</v>
      </c>
      <c r="G62" s="30"/>
      <c r="H62" s="14">
        <f t="shared" si="4"/>
        <v>7137.95</v>
      </c>
      <c r="I62" s="30"/>
      <c r="J62" s="15">
        <f t="shared" si="5"/>
        <v>0.10917</v>
      </c>
    </row>
    <row r="63" spans="1:10" ht="17.25" customHeight="1" x14ac:dyDescent="0.25">
      <c r="A63" s="6" t="s">
        <v>51</v>
      </c>
      <c r="B63" s="6"/>
      <c r="C63" s="6"/>
      <c r="D63" s="7">
        <f>ROUND(D51+D62,5)</f>
        <v>72520.320000000007</v>
      </c>
      <c r="E63" s="30"/>
      <c r="F63" s="7">
        <f>ROUND(F51+F62,5)</f>
        <v>65382.37</v>
      </c>
      <c r="G63" s="30"/>
      <c r="H63" s="7">
        <f t="shared" si="4"/>
        <v>7137.95</v>
      </c>
      <c r="I63" s="30"/>
      <c r="J63" s="9">
        <f t="shared" si="5"/>
        <v>0.10917</v>
      </c>
    </row>
    <row r="64" spans="1:10" ht="9" customHeight="1" x14ac:dyDescent="0.25">
      <c r="A64" s="6"/>
      <c r="B64" s="6"/>
      <c r="C64" s="6"/>
      <c r="D64" s="7"/>
      <c r="E64" s="30"/>
      <c r="F64" s="7"/>
      <c r="G64" s="30"/>
      <c r="H64" s="7"/>
      <c r="I64" s="30"/>
      <c r="J64" s="9"/>
    </row>
    <row r="65" spans="1:10" ht="17.25" customHeight="1" x14ac:dyDescent="0.25">
      <c r="A65" s="6" t="s">
        <v>52</v>
      </c>
      <c r="B65" s="6"/>
      <c r="C65" s="6"/>
      <c r="D65" s="7"/>
      <c r="E65" s="30"/>
      <c r="F65" s="7"/>
      <c r="G65" s="30"/>
      <c r="H65" s="7"/>
      <c r="I65" s="30"/>
      <c r="J65" s="9"/>
    </row>
    <row r="66" spans="1:10" s="25" customFormat="1" ht="17.25" customHeight="1" x14ac:dyDescent="0.25">
      <c r="A66" s="8" t="s">
        <v>53</v>
      </c>
      <c r="B66" s="8"/>
      <c r="C66" s="8"/>
      <c r="D66" s="7">
        <v>1199954.6399999999</v>
      </c>
      <c r="E66" s="30"/>
      <c r="F66" s="7">
        <v>855729.11</v>
      </c>
      <c r="G66" s="30"/>
      <c r="H66" s="7">
        <f t="shared" ref="H66:H71" si="6">ROUND((D66-F66),5)</f>
        <v>344225.53</v>
      </c>
      <c r="I66" s="30"/>
      <c r="J66" s="9">
        <f t="shared" ref="J66:J71" si="7">ROUND(IF(D66=0, IF(F66=0, 0, SIGN(-F66)), IF(F66=0, SIGN(D66), (D66-F66)/ABS(F66))),5)</f>
        <v>0.40226000000000001</v>
      </c>
    </row>
    <row r="67" spans="1:10" s="25" customFormat="1" ht="17.25" customHeight="1" x14ac:dyDescent="0.25">
      <c r="A67" s="8" t="s">
        <v>54</v>
      </c>
      <c r="B67" s="8"/>
      <c r="C67" s="8"/>
      <c r="D67" s="7">
        <v>365127.26</v>
      </c>
      <c r="E67" s="30"/>
      <c r="F67" s="7">
        <v>365127.26</v>
      </c>
      <c r="G67" s="30"/>
      <c r="H67" s="7">
        <f t="shared" si="6"/>
        <v>0</v>
      </c>
      <c r="I67" s="30"/>
      <c r="J67" s="9">
        <f t="shared" si="7"/>
        <v>0</v>
      </c>
    </row>
    <row r="68" spans="1:10" s="25" customFormat="1" ht="17.25" customHeight="1" x14ac:dyDescent="0.25">
      <c r="A68" s="8" t="s">
        <v>55</v>
      </c>
      <c r="B68" s="8"/>
      <c r="C68" s="8"/>
      <c r="D68" s="7">
        <v>300</v>
      </c>
      <c r="E68" s="30"/>
      <c r="F68" s="7">
        <v>300</v>
      </c>
      <c r="G68" s="30"/>
      <c r="H68" s="7">
        <f t="shared" si="6"/>
        <v>0</v>
      </c>
      <c r="I68" s="30"/>
      <c r="J68" s="9">
        <f t="shared" si="7"/>
        <v>0</v>
      </c>
    </row>
    <row r="69" spans="1:10" ht="17.25" customHeight="1" thickBot="1" x14ac:dyDescent="0.3">
      <c r="A69" s="6" t="s">
        <v>56</v>
      </c>
      <c r="B69" s="6"/>
      <c r="C69" s="6"/>
      <c r="D69" s="12">
        <v>344205.62</v>
      </c>
      <c r="E69" s="30"/>
      <c r="F69" s="12">
        <v>519718.66</v>
      </c>
      <c r="G69" s="30"/>
      <c r="H69" s="12">
        <f t="shared" si="6"/>
        <v>-175513.04</v>
      </c>
      <c r="I69" s="30"/>
      <c r="J69" s="13">
        <f t="shared" si="7"/>
        <v>-0.33771000000000001</v>
      </c>
    </row>
    <row r="70" spans="1:10" ht="17.25" customHeight="1" thickBot="1" x14ac:dyDescent="0.3">
      <c r="A70" s="6" t="s">
        <v>57</v>
      </c>
      <c r="B70" s="6"/>
      <c r="C70" s="6"/>
      <c r="D70" s="16">
        <f>ROUND(SUM(D65:D69),5)</f>
        <v>1909587.52</v>
      </c>
      <c r="E70" s="30"/>
      <c r="F70" s="16">
        <f>ROUND(SUM(F65:F69),5)</f>
        <v>1740875.03</v>
      </c>
      <c r="G70" s="30"/>
      <c r="H70" s="16">
        <f t="shared" si="6"/>
        <v>168712.49</v>
      </c>
      <c r="I70" s="30"/>
      <c r="J70" s="17">
        <f t="shared" si="7"/>
        <v>9.6909999999999996E-2</v>
      </c>
    </row>
    <row r="71" spans="1:10" s="3" customFormat="1" ht="17.25" customHeight="1" thickBot="1" x14ac:dyDescent="0.25">
      <c r="A71" s="6" t="s">
        <v>58</v>
      </c>
      <c r="B71" s="6"/>
      <c r="C71" s="6"/>
      <c r="D71" s="18">
        <f>ROUND(D50+D63+D70,5)</f>
        <v>1982107.84</v>
      </c>
      <c r="E71" s="31"/>
      <c r="F71" s="18">
        <f>ROUND(F50+F63+F70,5)</f>
        <v>1806257.4</v>
      </c>
      <c r="G71" s="31"/>
      <c r="H71" s="18">
        <f t="shared" si="6"/>
        <v>175850.44</v>
      </c>
      <c r="I71" s="31"/>
      <c r="J71" s="19">
        <f t="shared" si="7"/>
        <v>9.7360000000000002E-2</v>
      </c>
    </row>
    <row r="72" spans="1:10" ht="15.75" thickTop="1" x14ac:dyDescent="0.25">
      <c r="A72" s="20"/>
      <c r="B72" s="20"/>
      <c r="C72" s="20"/>
      <c r="D72" s="21"/>
      <c r="E72" s="32"/>
      <c r="F72" s="21"/>
      <c r="G72" s="32"/>
      <c r="H72" s="21"/>
      <c r="I72" s="32"/>
      <c r="J72" s="21"/>
    </row>
  </sheetData>
  <mergeCells count="3">
    <mergeCell ref="A1:J1"/>
    <mergeCell ref="A2:J2"/>
    <mergeCell ref="A3:J3"/>
  </mergeCells>
  <pageMargins left="0.95" right="0.7" top="0.75" bottom="0.75" header="0.25" footer="0.3"/>
  <pageSetup orientation="landscape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514350</xdr:colOff>
                <xdr:row>4</xdr:row>
                <xdr:rowOff>76200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3</xdr:row>
                <xdr:rowOff>0</xdr:rowOff>
              </from>
              <to>
                <xdr:col>2</xdr:col>
                <xdr:colOff>514350</xdr:colOff>
                <xdr:row>4</xdr:row>
                <xdr:rowOff>76200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Wilson</dc:creator>
  <cp:lastModifiedBy> </cp:lastModifiedBy>
  <cp:lastPrinted>2021-04-04T12:27:53Z</cp:lastPrinted>
  <dcterms:created xsi:type="dcterms:W3CDTF">2021-04-01T01:43:43Z</dcterms:created>
  <dcterms:modified xsi:type="dcterms:W3CDTF">2021-04-18T17:50:37Z</dcterms:modified>
</cp:coreProperties>
</file>